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70" windowHeight="11865" tabRatio="799" activeTab="5"/>
  </bookViews>
  <sheets>
    <sheet name="18결산표지" sheetId="1" r:id="rId1"/>
    <sheet name="결산총칙" sheetId="2" r:id="rId2"/>
    <sheet name="총괄 " sheetId="3" r:id="rId3"/>
    <sheet name="18세입결산" sheetId="4" r:id="rId4"/>
    <sheet name="18세출결산 " sheetId="5" r:id="rId5"/>
    <sheet name="특별회계" sheetId="6" r:id="rId6"/>
  </sheets>
  <definedNames>
    <definedName name="_xlnm.Print_Titles" localSheetId="3">'18세입결산'!$2:$3</definedName>
    <definedName name="_xlnm.Print_Titles" localSheetId="4">'18세출결산 '!$2:$3</definedName>
  </definedNames>
  <calcPr fullCalcOnLoad="1"/>
</workbook>
</file>

<file path=xl/sharedStrings.xml><?xml version="1.0" encoding="utf-8"?>
<sst xmlns="http://schemas.openxmlformats.org/spreadsheetml/2006/main" count="167" uniqueCount="131">
  <si>
    <t>(단위:  원)</t>
  </si>
  <si>
    <t>2. 세 입</t>
  </si>
  <si>
    <t>후원금
수입</t>
  </si>
  <si>
    <t>3. 세 출</t>
  </si>
  <si>
    <t>(단위:  원)</t>
  </si>
  <si>
    <t>과목</t>
  </si>
  <si>
    <t>예산액</t>
  </si>
  <si>
    <t>산출근거</t>
  </si>
  <si>
    <t>관</t>
  </si>
  <si>
    <t>항</t>
  </si>
  <si>
    <t>목</t>
  </si>
  <si>
    <t>합  계</t>
  </si>
  <si>
    <t>인건비</t>
  </si>
  <si>
    <t>소  계</t>
  </si>
  <si>
    <t>급여</t>
  </si>
  <si>
    <t>퇴직
적립금</t>
  </si>
  <si>
    <t>사회보험
부담비용</t>
  </si>
  <si>
    <t>기타
후생경비</t>
  </si>
  <si>
    <t>업무
추진비</t>
  </si>
  <si>
    <t>기관
운영비</t>
  </si>
  <si>
    <t>직책
보조비</t>
  </si>
  <si>
    <t>회의비</t>
  </si>
  <si>
    <t>여비</t>
  </si>
  <si>
    <t>조손가정지원기타사업</t>
  </si>
  <si>
    <t>홍보사업</t>
  </si>
  <si>
    <t>제 2 조 : 세입·세출 결산의 상세한 내용은 세입·세출 총괄표와 같음.</t>
  </si>
  <si>
    <t>제 3 조 : 사회복지법인 재무·회계 규칙 및 법인회계규정과 관계규정을 준용함.</t>
  </si>
  <si>
    <t>관</t>
  </si>
  <si>
    <t>항</t>
  </si>
  <si>
    <t>목</t>
  </si>
  <si>
    <t>계</t>
  </si>
  <si>
    <t>후원금수입</t>
  </si>
  <si>
    <t>이월금</t>
  </si>
  <si>
    <t>전년도이월금</t>
  </si>
  <si>
    <t>잡수입</t>
  </si>
  <si>
    <t>총  계</t>
  </si>
  <si>
    <t>기타예금
이자수입</t>
  </si>
  <si>
    <t>증 - 감
(B-A)</t>
  </si>
  <si>
    <t>과목</t>
  </si>
  <si>
    <t>산출근거</t>
  </si>
  <si>
    <t>보조금</t>
  </si>
  <si>
    <t>비고</t>
  </si>
  <si>
    <t>□ 현금 및 예금명세서</t>
  </si>
  <si>
    <t>예치기관</t>
  </si>
  <si>
    <t>예금종별</t>
  </si>
  <si>
    <t>기간</t>
  </si>
  <si>
    <t>만기일</t>
  </si>
  <si>
    <t>예치액</t>
  </si>
  <si>
    <t>이자</t>
  </si>
  <si>
    <t>성안신협</t>
  </si>
  <si>
    <t>12개월</t>
  </si>
  <si>
    <t>과 목</t>
  </si>
  <si>
    <t>기타
잡수입</t>
  </si>
  <si>
    <t>결 산 총 칙
════════════</t>
  </si>
  <si>
    <t>예산대비</t>
  </si>
  <si>
    <t>예산대비</t>
  </si>
  <si>
    <t>특별회계</t>
  </si>
  <si>
    <t>세  입</t>
  </si>
  <si>
    <t>세 출</t>
  </si>
  <si>
    <t>재산
조성비</t>
  </si>
  <si>
    <t>시설비</t>
  </si>
  <si>
    <t>자산취득비</t>
  </si>
  <si>
    <t>성장넷</t>
  </si>
  <si>
    <t>기타보조금수입</t>
  </si>
  <si>
    <t>지정
후원금수입</t>
  </si>
  <si>
    <t>계</t>
  </si>
  <si>
    <t>기타보조금</t>
  </si>
  <si>
    <t>지자체
보조금수입</t>
  </si>
  <si>
    <t>비지정
후원금수입</t>
  </si>
  <si>
    <t>(단위:원)</t>
  </si>
  <si>
    <t>전년도이월금
(후원금)</t>
  </si>
  <si>
    <t>제수당</t>
  </si>
  <si>
    <t>보조금
수입</t>
  </si>
  <si>
    <t xml:space="preserve"> </t>
  </si>
  <si>
    <t>기타수입</t>
  </si>
  <si>
    <t>도보조금
사업</t>
  </si>
  <si>
    <t>반환금</t>
  </si>
  <si>
    <t xml:space="preserve"> ▪ 학습멘토링자원봉사자 교통비 4,460,000
 ▪ 간담회 540,000</t>
  </si>
  <si>
    <t>세입ㆍ세출 결산(안)</t>
  </si>
  <si>
    <t>2018년도</t>
  </si>
  <si>
    <t xml:space="preserve">    2018년도 세입ㆍ세출 결산 총괄표</t>
  </si>
  <si>
    <t>2018년예산
(A)</t>
  </si>
  <si>
    <t>2018년결산
(B)</t>
  </si>
  <si>
    <t>전입금</t>
  </si>
  <si>
    <t>2018년
예산(A)</t>
  </si>
  <si>
    <t>2018년
결산(B)</t>
  </si>
  <si>
    <t>다른회계로부터의
전입금</t>
  </si>
  <si>
    <t xml:space="preserve">    </t>
  </si>
  <si>
    <t>사업수입</t>
  </si>
  <si>
    <t>사회복지법인 성안복지재단 푸른감람나무</t>
  </si>
  <si>
    <t>&lt;운영충당금&gt;</t>
  </si>
  <si>
    <t>계좌번호</t>
  </si>
  <si>
    <t>제 4 조 : 수익사업인 푸른감람나무(북카페) 칠백만원(₩7,000,000)은 사회복지법인 성안복지재단 회계상에 세입되지 않고 운영충당금 명목의 특별회계로 처리됨</t>
  </si>
  <si>
    <t>정기적금</t>
  </si>
  <si>
    <t>2019.07.03.</t>
  </si>
  <si>
    <t>170-103-724391</t>
  </si>
  <si>
    <t>자원봉사비</t>
  </si>
  <si>
    <t>지급수수료</t>
  </si>
  <si>
    <t>세금과공과</t>
  </si>
  <si>
    <t>부가가치세</t>
  </si>
  <si>
    <t>감가적립</t>
  </si>
  <si>
    <t>잡손실</t>
  </si>
  <si>
    <t>전도금</t>
  </si>
  <si>
    <t>고유목적사업비</t>
  </si>
  <si>
    <t>지급임차료</t>
  </si>
  <si>
    <t>광고선전비</t>
  </si>
  <si>
    <t>상품매입</t>
  </si>
  <si>
    <t>소모품비</t>
  </si>
  <si>
    <t>도서인쇄비</t>
  </si>
  <si>
    <t>주민세 55,000</t>
  </si>
  <si>
    <t>11,000원×8월=88,000</t>
  </si>
  <si>
    <t>조손가정지원사업비 39,900,000
어린이도서관 4,000,000</t>
  </si>
  <si>
    <t>문화법인 500,000</t>
  </si>
  <si>
    <t>동전교환 250,000</t>
  </si>
  <si>
    <t>상품권구입 1,650,000원×2회=3,300,000
봉사자 식대 등 473,160원</t>
  </si>
  <si>
    <t>케이에스통신 22,000원×7월=154,000
청소비 250,000원×8월=2,000,000
공인인증수수료 4,400
카드수수료 2,169,708</t>
  </si>
  <si>
    <t>지급수수료</t>
  </si>
  <si>
    <t>부가가치세</t>
  </si>
  <si>
    <t>지급임차료</t>
  </si>
  <si>
    <t>세금과공과</t>
  </si>
  <si>
    <t>감가적립</t>
  </si>
  <si>
    <t>고유목적사업비</t>
  </si>
  <si>
    <t>도서인쇄비</t>
  </si>
  <si>
    <t>소모품비</t>
  </si>
  <si>
    <t>상품매입</t>
  </si>
  <si>
    <t>자원봉사비</t>
  </si>
  <si>
    <t>광고선전비</t>
  </si>
  <si>
    <t>전도금</t>
  </si>
  <si>
    <t>잡손실</t>
  </si>
  <si>
    <t>이월금</t>
  </si>
  <si>
    <t>제 1 조: 2018년도 사회복지법인 성안복지재단 푸른감람나무 세입·세출 결산액을 세입일억일천칠백사십사만오천일백칠십육원 (₩117,445,176), 세출일억일천칠백사십사만오천일백칠십육원 (₩117,445,176)으로 함.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</si>
</sst>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0.00_ "/>
    <numFmt numFmtId="188" formatCode="0.0_ "/>
    <numFmt numFmtId="189" formatCode="0_ "/>
    <numFmt numFmtId="190" formatCode="0.0%"/>
    <numFmt numFmtId="191" formatCode="0.000%"/>
    <numFmt numFmtId="192" formatCode="_-* #,##0.0_-;\-* #,##0.0_-;_-* &quot;-&quot;?_-;_-@_-"/>
    <numFmt numFmtId="193" formatCode="#,##0_ "/>
    <numFmt numFmtId="194" formatCode="_(* #,##0_);_(* \(#,##0\);_(* &quot;-&quot;_);_(@_)"/>
    <numFmt numFmtId="195" formatCode="#,##0.0_ "/>
    <numFmt numFmtId="196" formatCode="#,##0.00_ "/>
    <numFmt numFmtId="197" formatCode="[$-412]AM/PM\ h:mm:ss"/>
    <numFmt numFmtId="198" formatCode="[$-412]yyyy&quot;년&quot;\ m&quot;월&quot;\ d&quot;일&quot;\ dddd"/>
    <numFmt numFmtId="199" formatCode="#,##0;&quot;△&quot;#,##0"/>
    <numFmt numFmtId="200" formatCode="0_);[Red]\(0\)"/>
    <numFmt numFmtId="201" formatCode="0;[Red]0"/>
  </numFmts>
  <fonts count="66">
    <font>
      <sz val="11"/>
      <name val="돋움"/>
      <family val="3"/>
    </font>
    <font>
      <sz val="8"/>
      <name val="돋움"/>
      <family val="3"/>
    </font>
    <font>
      <sz val="11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24"/>
      <name val="굴림"/>
      <family val="3"/>
    </font>
    <font>
      <sz val="10"/>
      <name val="굴림"/>
      <family val="3"/>
    </font>
    <font>
      <sz val="10"/>
      <name val="돋움"/>
      <family val="3"/>
    </font>
    <font>
      <b/>
      <sz val="10"/>
      <name val="굴림"/>
      <family val="3"/>
    </font>
    <font>
      <b/>
      <sz val="22"/>
      <name val="굴림"/>
      <family val="3"/>
    </font>
    <font>
      <b/>
      <sz val="11"/>
      <name val="돋움"/>
      <family val="3"/>
    </font>
    <font>
      <b/>
      <sz val="24"/>
      <name val="굴림"/>
      <family val="3"/>
    </font>
    <font>
      <b/>
      <sz val="14"/>
      <name val="돋움"/>
      <family val="3"/>
    </font>
    <font>
      <b/>
      <sz val="22"/>
      <name val="돋움"/>
      <family val="3"/>
    </font>
    <font>
      <sz val="10"/>
      <color indexed="8"/>
      <name val="굴림"/>
      <family val="3"/>
    </font>
    <font>
      <sz val="10"/>
      <color indexed="8"/>
      <name val="한양신명조"/>
      <family val="3"/>
    </font>
    <font>
      <sz val="10"/>
      <color indexed="8"/>
      <name val="돋움"/>
      <family val="3"/>
    </font>
    <font>
      <sz val="11"/>
      <color indexed="8"/>
      <name val="굴림체"/>
      <family val="3"/>
    </font>
    <font>
      <sz val="11"/>
      <name val="굴림체"/>
      <family val="3"/>
    </font>
    <font>
      <b/>
      <sz val="11"/>
      <name val="굴림체"/>
      <family val="3"/>
    </font>
    <font>
      <sz val="10"/>
      <name val="굴림체"/>
      <family val="3"/>
    </font>
    <font>
      <b/>
      <sz val="10"/>
      <name val="굴림체"/>
      <family val="3"/>
    </font>
    <font>
      <sz val="10"/>
      <color indexed="8"/>
      <name val="바탕"/>
      <family val="1"/>
    </font>
    <font>
      <sz val="20"/>
      <color indexed="8"/>
      <name val="굴림"/>
      <family val="3"/>
    </font>
    <font>
      <sz val="12"/>
      <color indexed="8"/>
      <name val="굴림"/>
      <family val="3"/>
    </font>
    <font>
      <b/>
      <sz val="12"/>
      <color indexed="8"/>
      <name val="굴림"/>
      <family val="3"/>
    </font>
    <font>
      <sz val="11"/>
      <color indexed="8"/>
      <name val="굴림"/>
      <family val="3"/>
    </font>
    <font>
      <b/>
      <sz val="11"/>
      <name val="굴림"/>
      <family val="3"/>
    </font>
    <font>
      <sz val="13"/>
      <color indexed="8"/>
      <name val="굴림체"/>
      <family val="3"/>
    </font>
    <font>
      <b/>
      <sz val="32"/>
      <color indexed="8"/>
      <name val="굴림"/>
      <family val="3"/>
    </font>
    <font>
      <sz val="20"/>
      <name val="돋움"/>
      <family val="3"/>
    </font>
    <font>
      <b/>
      <sz val="24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31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32" borderId="0" applyNumberFormat="0" applyBorder="0" applyAlignment="0" applyProtection="0"/>
    <xf numFmtId="0" fontId="6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1" fontId="6" fillId="0" borderId="10" xfId="48" applyFont="1" applyBorder="1" applyAlignment="1">
      <alignment vertical="center"/>
    </xf>
    <xf numFmtId="41" fontId="6" fillId="0" borderId="11" xfId="48" applyFont="1" applyBorder="1" applyAlignment="1">
      <alignment vertical="center"/>
    </xf>
    <xf numFmtId="41" fontId="6" fillId="0" borderId="12" xfId="48" applyFont="1" applyBorder="1" applyAlignment="1">
      <alignment vertical="center"/>
    </xf>
    <xf numFmtId="41" fontId="6" fillId="0" borderId="13" xfId="48" applyFont="1" applyBorder="1" applyAlignment="1">
      <alignment vertical="center"/>
    </xf>
    <xf numFmtId="41" fontId="6" fillId="0" borderId="14" xfId="48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41" fontId="8" fillId="0" borderId="16" xfId="48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41" fontId="8" fillId="0" borderId="16" xfId="48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41" fontId="8" fillId="0" borderId="16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1" fontId="6" fillId="0" borderId="13" xfId="48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41" fontId="6" fillId="0" borderId="22" xfId="48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8" fillId="0" borderId="23" xfId="48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41" fontId="6" fillId="0" borderId="16" xfId="0" applyNumberFormat="1" applyFont="1" applyBorder="1" applyAlignment="1">
      <alignment horizontal="center" vertical="center" wrapText="1"/>
    </xf>
    <xf numFmtId="41" fontId="8" fillId="0" borderId="16" xfId="0" applyNumberFormat="1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41" fontId="7" fillId="0" borderId="0" xfId="48" applyFont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0" xfId="48" applyFont="1" applyBorder="1" applyAlignment="1">
      <alignment vertical="center"/>
    </xf>
    <xf numFmtId="41" fontId="8" fillId="0" borderId="31" xfId="48" applyFont="1" applyBorder="1" applyAlignment="1">
      <alignment vertical="center"/>
    </xf>
    <xf numFmtId="41" fontId="6" fillId="0" borderId="32" xfId="48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1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1" fontId="20" fillId="0" borderId="33" xfId="48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41" fontId="20" fillId="0" borderId="22" xfId="48" applyFont="1" applyBorder="1" applyAlignment="1">
      <alignment horizontal="center" vertical="center"/>
    </xf>
    <xf numFmtId="41" fontId="20" fillId="0" borderId="22" xfId="48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41" fontId="6" fillId="0" borderId="38" xfId="48" applyFont="1" applyFill="1" applyBorder="1" applyAlignment="1">
      <alignment horizontal="left" vertical="center"/>
    </xf>
    <xf numFmtId="41" fontId="6" fillId="0" borderId="39" xfId="48" applyFont="1" applyFill="1" applyBorder="1" applyAlignment="1">
      <alignment horizontal="left" vertical="center"/>
    </xf>
    <xf numFmtId="0" fontId="14" fillId="0" borderId="18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41" fontId="6" fillId="0" borderId="19" xfId="48" applyFont="1" applyFill="1" applyBorder="1" applyAlignment="1">
      <alignment horizontal="left" vertical="center"/>
    </xf>
    <xf numFmtId="41" fontId="6" fillId="0" borderId="17" xfId="48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 shrinkToFit="1"/>
    </xf>
    <xf numFmtId="41" fontId="6" fillId="0" borderId="40" xfId="48" applyFont="1" applyFill="1" applyBorder="1" applyAlignment="1">
      <alignment horizontal="left" vertical="center" wrapText="1"/>
    </xf>
    <xf numFmtId="41" fontId="6" fillId="0" borderId="41" xfId="48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41" fontId="6" fillId="0" borderId="19" xfId="48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41" fontId="6" fillId="0" borderId="43" xfId="48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41" fontId="8" fillId="0" borderId="44" xfId="48" applyFont="1" applyBorder="1" applyAlignment="1">
      <alignment vertical="center"/>
    </xf>
    <xf numFmtId="41" fontId="8" fillId="0" borderId="44" xfId="0" applyNumberFormat="1" applyFont="1" applyBorder="1" applyAlignment="1">
      <alignment vertical="center"/>
    </xf>
    <xf numFmtId="41" fontId="8" fillId="0" borderId="45" xfId="48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justify" vertical="center"/>
    </xf>
    <xf numFmtId="0" fontId="24" fillId="0" borderId="47" xfId="0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41" fontId="24" fillId="0" borderId="50" xfId="48" applyFont="1" applyBorder="1" applyAlignment="1">
      <alignment horizontal="center" vertical="center" wrapText="1"/>
    </xf>
    <xf numFmtId="41" fontId="24" fillId="0" borderId="51" xfId="48" applyFont="1" applyBorder="1" applyAlignment="1">
      <alignment horizontal="center" vertical="center" wrapText="1"/>
    </xf>
    <xf numFmtId="41" fontId="24" fillId="0" borderId="49" xfId="48" applyFont="1" applyBorder="1" applyAlignment="1">
      <alignment horizontal="center" vertical="center" wrapText="1"/>
    </xf>
    <xf numFmtId="41" fontId="25" fillId="0" borderId="50" xfId="48" applyFont="1" applyBorder="1" applyAlignment="1">
      <alignment horizontal="center" vertical="center" wrapText="1"/>
    </xf>
    <xf numFmtId="41" fontId="25" fillId="0" borderId="51" xfId="48" applyFont="1" applyBorder="1" applyAlignment="1">
      <alignment horizontal="center" vertical="center" wrapText="1"/>
    </xf>
    <xf numFmtId="41" fontId="25" fillId="0" borderId="49" xfId="48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54" xfId="0" applyFont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3" fontId="26" fillId="0" borderId="50" xfId="0" applyNumberFormat="1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41" fontId="27" fillId="0" borderId="56" xfId="0" applyNumberFormat="1" applyFont="1" applyBorder="1" applyAlignment="1">
      <alignment horizontal="center" vertical="center" wrapText="1"/>
    </xf>
    <xf numFmtId="41" fontId="27" fillId="0" borderId="57" xfId="48" applyFont="1" applyFill="1" applyBorder="1" applyAlignment="1">
      <alignment horizontal="center" vertical="center"/>
    </xf>
    <xf numFmtId="41" fontId="27" fillId="0" borderId="43" xfId="48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41" fontId="2" fillId="0" borderId="59" xfId="48" applyFont="1" applyFill="1" applyBorder="1" applyAlignment="1">
      <alignment vertical="center"/>
    </xf>
    <xf numFmtId="41" fontId="2" fillId="0" borderId="59" xfId="48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 wrapText="1"/>
    </xf>
    <xf numFmtId="41" fontId="2" fillId="0" borderId="61" xfId="48" applyFont="1" applyFill="1" applyBorder="1" applyAlignment="1">
      <alignment vertical="center"/>
    </xf>
    <xf numFmtId="41" fontId="2" fillId="0" borderId="61" xfId="48" applyFont="1" applyFill="1" applyBorder="1" applyAlignment="1">
      <alignment horizontal="center" vertical="center"/>
    </xf>
    <xf numFmtId="41" fontId="27" fillId="0" borderId="37" xfId="48" applyFont="1" applyFill="1" applyBorder="1" applyAlignment="1">
      <alignment horizontal="center" vertical="center"/>
    </xf>
    <xf numFmtId="41" fontId="8" fillId="0" borderId="44" xfId="48" applyFont="1" applyBorder="1" applyAlignment="1">
      <alignment horizontal="center" vertical="center"/>
    </xf>
    <xf numFmtId="41" fontId="6" fillId="0" borderId="62" xfId="48" applyFont="1" applyBorder="1" applyAlignment="1">
      <alignment vertical="center"/>
    </xf>
    <xf numFmtId="41" fontId="6" fillId="0" borderId="63" xfId="48" applyFont="1" applyBorder="1" applyAlignment="1">
      <alignment vertical="center"/>
    </xf>
    <xf numFmtId="41" fontId="6" fillId="0" borderId="64" xfId="48" applyFont="1" applyBorder="1" applyAlignment="1">
      <alignment vertical="center"/>
    </xf>
    <xf numFmtId="41" fontId="6" fillId="0" borderId="65" xfId="48" applyFont="1" applyBorder="1" applyAlignment="1">
      <alignment vertical="center"/>
    </xf>
    <xf numFmtId="0" fontId="14" fillId="0" borderId="4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41" fontId="6" fillId="0" borderId="14" xfId="48" applyFont="1" applyBorder="1" applyAlignment="1">
      <alignment vertical="center"/>
    </xf>
    <xf numFmtId="0" fontId="6" fillId="0" borderId="39" xfId="0" applyFont="1" applyFill="1" applyBorder="1" applyAlignment="1">
      <alignment horizontal="left" vertical="center"/>
    </xf>
    <xf numFmtId="41" fontId="6" fillId="0" borderId="58" xfId="48" applyFont="1" applyFill="1" applyBorder="1" applyAlignment="1">
      <alignment vertical="center" wrapText="1"/>
    </xf>
    <xf numFmtId="41" fontId="6" fillId="0" borderId="60" xfId="48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41" fontId="6" fillId="0" borderId="18" xfId="48" applyFont="1" applyFill="1" applyBorder="1" applyAlignment="1">
      <alignment horizontal="left" vertical="center" wrapText="1"/>
    </xf>
    <xf numFmtId="41" fontId="6" fillId="0" borderId="44" xfId="48" applyFont="1" applyBorder="1" applyAlignment="1">
      <alignment vertical="center"/>
    </xf>
    <xf numFmtId="41" fontId="6" fillId="0" borderId="16" xfId="48" applyFont="1" applyBorder="1" applyAlignment="1">
      <alignment vertical="center"/>
    </xf>
    <xf numFmtId="41" fontId="27" fillId="0" borderId="66" xfId="48" applyFont="1" applyBorder="1" applyAlignment="1">
      <alignment horizontal="center" vertical="center" wrapText="1"/>
    </xf>
    <xf numFmtId="41" fontId="27" fillId="0" borderId="61" xfId="48" applyFont="1" applyFill="1" applyBorder="1" applyAlignment="1">
      <alignment horizontal="center" vertical="center"/>
    </xf>
    <xf numFmtId="41" fontId="6" fillId="0" borderId="58" xfId="48" applyFont="1" applyFill="1" applyBorder="1" applyAlignment="1">
      <alignment horizontal="left" vertical="center" wrapText="1"/>
    </xf>
    <xf numFmtId="0" fontId="20" fillId="0" borderId="67" xfId="0" applyFont="1" applyBorder="1" applyAlignment="1">
      <alignment horizontal="center" vertical="center"/>
    </xf>
    <xf numFmtId="41" fontId="20" fillId="0" borderId="68" xfId="48" applyFont="1" applyBorder="1" applyAlignment="1">
      <alignment horizontal="center" vertical="center"/>
    </xf>
    <xf numFmtId="41" fontId="20" fillId="0" borderId="22" xfId="48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0" fontId="14" fillId="0" borderId="18" xfId="0" applyFont="1" applyBorder="1" applyAlignment="1">
      <alignment horizontal="justify" vertical="center"/>
    </xf>
    <xf numFmtId="41" fontId="6" fillId="0" borderId="44" xfId="0" applyNumberFormat="1" applyFont="1" applyBorder="1" applyAlignment="1">
      <alignment vertical="center"/>
    </xf>
    <xf numFmtId="41" fontId="6" fillId="0" borderId="16" xfId="0" applyNumberFormat="1" applyFont="1" applyBorder="1" applyAlignment="1">
      <alignment vertical="center"/>
    </xf>
    <xf numFmtId="0" fontId="14" fillId="0" borderId="19" xfId="0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6" fillId="0" borderId="60" xfId="0" applyFont="1" applyFill="1" applyBorder="1" applyAlignment="1">
      <alignment horizontal="left" vertical="center" wrapText="1"/>
    </xf>
    <xf numFmtId="190" fontId="20" fillId="0" borderId="0" xfId="43" applyNumberFormat="1" applyFont="1" applyBorder="1" applyAlignment="1">
      <alignment horizontal="center" vertical="center"/>
    </xf>
    <xf numFmtId="49" fontId="6" fillId="0" borderId="40" xfId="48" applyNumberFormat="1" applyFont="1" applyFill="1" applyBorder="1" applyAlignment="1">
      <alignment horizontal="left" vertical="center" wrapText="1"/>
    </xf>
    <xf numFmtId="41" fontId="0" fillId="0" borderId="0" xfId="0" applyNumberFormat="1" applyAlignment="1">
      <alignment vertical="center" shrinkToFit="1"/>
    </xf>
    <xf numFmtId="0" fontId="6" fillId="0" borderId="69" xfId="0" applyFont="1" applyBorder="1" applyAlignment="1">
      <alignment horizontal="center" vertical="center"/>
    </xf>
    <xf numFmtId="41" fontId="6" fillId="0" borderId="61" xfId="48" applyFont="1" applyBorder="1" applyAlignment="1">
      <alignment vertical="center"/>
    </xf>
    <xf numFmtId="41" fontId="6" fillId="0" borderId="70" xfId="48" applyFont="1" applyBorder="1" applyAlignment="1">
      <alignment vertical="center"/>
    </xf>
    <xf numFmtId="41" fontId="6" fillId="0" borderId="69" xfId="48" applyFont="1" applyFill="1" applyBorder="1" applyAlignment="1">
      <alignment horizontal="left" vertical="center" wrapText="1"/>
    </xf>
    <xf numFmtId="41" fontId="8" fillId="0" borderId="46" xfId="48" applyFont="1" applyBorder="1" applyAlignment="1">
      <alignment vertical="center"/>
    </xf>
    <xf numFmtId="0" fontId="6" fillId="0" borderId="42" xfId="0" applyFont="1" applyFill="1" applyBorder="1" applyAlignment="1">
      <alignment horizontal="center" vertical="center" wrapText="1"/>
    </xf>
    <xf numFmtId="41" fontId="6" fillId="0" borderId="59" xfId="48" applyFont="1" applyBorder="1" applyAlignment="1">
      <alignment vertical="center"/>
    </xf>
    <xf numFmtId="41" fontId="6" fillId="0" borderId="71" xfId="48" applyFont="1" applyBorder="1" applyAlignment="1">
      <alignment vertical="center"/>
    </xf>
    <xf numFmtId="41" fontId="6" fillId="0" borderId="42" xfId="48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center" vertical="center" wrapText="1"/>
    </xf>
    <xf numFmtId="41" fontId="6" fillId="0" borderId="72" xfId="48" applyFont="1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 wrapText="1"/>
    </xf>
    <xf numFmtId="41" fontId="20" fillId="0" borderId="67" xfId="48" applyFont="1" applyBorder="1" applyAlignment="1">
      <alignment horizontal="center" vertical="center"/>
    </xf>
    <xf numFmtId="41" fontId="21" fillId="0" borderId="34" xfId="48" applyFont="1" applyBorder="1" applyAlignment="1">
      <alignment horizontal="center" vertical="center"/>
    </xf>
    <xf numFmtId="196" fontId="0" fillId="0" borderId="0" xfId="0" applyNumberFormat="1" applyAlignment="1">
      <alignment vertical="center"/>
    </xf>
    <xf numFmtId="43" fontId="0" fillId="0" borderId="0" xfId="0" applyNumberFormat="1" applyAlignment="1">
      <alignment vertical="center"/>
    </xf>
    <xf numFmtId="0" fontId="20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1" fontId="27" fillId="0" borderId="59" xfId="48" applyFont="1" applyFill="1" applyBorder="1" applyAlignment="1">
      <alignment horizontal="center" vertical="center"/>
    </xf>
    <xf numFmtId="41" fontId="6" fillId="0" borderId="58" xfId="48" applyFont="1" applyFill="1" applyBorder="1" applyAlignment="1">
      <alignment horizontal="left" vertical="center"/>
    </xf>
    <xf numFmtId="0" fontId="21" fillId="0" borderId="34" xfId="0" applyFont="1" applyBorder="1" applyAlignment="1">
      <alignment horizontal="center" vertical="center" shrinkToFit="1"/>
    </xf>
    <xf numFmtId="41" fontId="19" fillId="0" borderId="16" xfId="48" applyFont="1" applyBorder="1" applyAlignment="1">
      <alignment vertical="center" shrinkToFit="1"/>
    </xf>
    <xf numFmtId="41" fontId="19" fillId="0" borderId="44" xfId="48" applyFont="1" applyBorder="1" applyAlignment="1">
      <alignment vertical="center" shrinkToFit="1"/>
    </xf>
    <xf numFmtId="41" fontId="0" fillId="0" borderId="0" xfId="0" applyNumberFormat="1" applyBorder="1" applyAlignment="1">
      <alignment vertical="center"/>
    </xf>
    <xf numFmtId="41" fontId="6" fillId="0" borderId="10" xfId="48" applyFont="1" applyBorder="1" applyAlignment="1">
      <alignment vertical="center"/>
    </xf>
    <xf numFmtId="0" fontId="8" fillId="0" borderId="19" xfId="0" applyFont="1" applyBorder="1" applyAlignment="1">
      <alignment horizontal="center" vertical="center" wrapText="1"/>
    </xf>
    <xf numFmtId="41" fontId="19" fillId="0" borderId="16" xfId="48" applyFont="1" applyBorder="1" applyAlignment="1">
      <alignment horizontal="center" vertical="center" shrinkToFit="1"/>
    </xf>
    <xf numFmtId="41" fontId="19" fillId="0" borderId="35" xfId="48" applyFont="1" applyBorder="1" applyAlignment="1">
      <alignment vertical="center" shrinkToFit="1"/>
    </xf>
    <xf numFmtId="41" fontId="18" fillId="0" borderId="63" xfId="48" applyFont="1" applyBorder="1" applyAlignment="1">
      <alignment vertical="center" shrinkToFit="1"/>
    </xf>
    <xf numFmtId="41" fontId="18" fillId="0" borderId="12" xfId="48" applyFont="1" applyBorder="1" applyAlignment="1">
      <alignment vertical="center" shrinkToFit="1"/>
    </xf>
    <xf numFmtId="41" fontId="18" fillId="0" borderId="65" xfId="48" applyFont="1" applyBorder="1" applyAlignment="1">
      <alignment vertical="center" shrinkToFit="1"/>
    </xf>
    <xf numFmtId="41" fontId="18" fillId="0" borderId="32" xfId="48" applyFont="1" applyBorder="1" applyAlignment="1">
      <alignment vertical="center" shrinkToFit="1"/>
    </xf>
    <xf numFmtId="41" fontId="0" fillId="0" borderId="10" xfId="0" applyNumberFormat="1" applyFont="1" applyBorder="1" applyAlignment="1">
      <alignment vertical="center" shrinkToFit="1"/>
    </xf>
    <xf numFmtId="41" fontId="0" fillId="0" borderId="73" xfId="0" applyNumberFormat="1" applyFont="1" applyBorder="1" applyAlignment="1">
      <alignment vertical="center" shrinkToFit="1"/>
    </xf>
    <xf numFmtId="41" fontId="18" fillId="0" borderId="10" xfId="48" applyFont="1" applyBorder="1" applyAlignment="1">
      <alignment vertical="center" shrinkToFit="1"/>
    </xf>
    <xf numFmtId="41" fontId="18" fillId="0" borderId="73" xfId="48" applyFont="1" applyBorder="1" applyAlignment="1">
      <alignment vertical="center" shrinkToFit="1"/>
    </xf>
    <xf numFmtId="41" fontId="18" fillId="0" borderId="61" xfId="48" applyFont="1" applyBorder="1" applyAlignment="1">
      <alignment vertical="center" shrinkToFit="1"/>
    </xf>
    <xf numFmtId="41" fontId="18" fillId="0" borderId="62" xfId="48" applyFont="1" applyBorder="1" applyAlignment="1">
      <alignment vertical="center" shrinkToFit="1"/>
    </xf>
    <xf numFmtId="41" fontId="17" fillId="0" borderId="61" xfId="48" applyFont="1" applyBorder="1" applyAlignment="1">
      <alignment horizontal="right" vertical="center" shrinkToFit="1"/>
    </xf>
    <xf numFmtId="41" fontId="18" fillId="0" borderId="72" xfId="48" applyFont="1" applyBorder="1" applyAlignment="1">
      <alignment vertical="center" shrinkToFit="1"/>
    </xf>
    <xf numFmtId="0" fontId="20" fillId="0" borderId="22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shrinkToFit="1"/>
    </xf>
    <xf numFmtId="41" fontId="18" fillId="0" borderId="11" xfId="48" applyFont="1" applyBorder="1" applyAlignment="1">
      <alignment vertical="center" shrinkToFit="1"/>
    </xf>
    <xf numFmtId="41" fontId="20" fillId="0" borderId="74" xfId="48" applyFont="1" applyBorder="1" applyAlignment="1">
      <alignment horizontal="center" vertical="center"/>
    </xf>
    <xf numFmtId="41" fontId="18" fillId="0" borderId="64" xfId="48" applyFont="1" applyBorder="1" applyAlignment="1">
      <alignment horizontal="center" vertical="center" shrinkToFit="1"/>
    </xf>
    <xf numFmtId="41" fontId="18" fillId="0" borderId="11" xfId="48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wrapText="1"/>
    </xf>
    <xf numFmtId="41" fontId="18" fillId="0" borderId="73" xfId="48" applyFont="1" applyBorder="1" applyAlignment="1">
      <alignment horizontal="right" vertical="center" shrinkToFit="1"/>
    </xf>
    <xf numFmtId="41" fontId="18" fillId="0" borderId="75" xfId="48" applyNumberFormat="1" applyFont="1" applyBorder="1" applyAlignment="1">
      <alignment vertical="center" shrinkToFit="1"/>
    </xf>
    <xf numFmtId="41" fontId="18" fillId="0" borderId="76" xfId="48" applyNumberFormat="1" applyFont="1" applyBorder="1" applyAlignment="1">
      <alignment vertical="center" shrinkToFit="1"/>
    </xf>
    <xf numFmtId="41" fontId="18" fillId="0" borderId="73" xfId="48" applyNumberFormat="1" applyFont="1" applyBorder="1" applyAlignment="1">
      <alignment vertical="center" shrinkToFit="1"/>
    </xf>
    <xf numFmtId="199" fontId="8" fillId="0" borderId="77" xfId="48" applyNumberFormat="1" applyFont="1" applyBorder="1" applyAlignment="1">
      <alignment horizontal="right" vertical="center"/>
    </xf>
    <xf numFmtId="41" fontId="8" fillId="0" borderId="64" xfId="0" applyNumberFormat="1" applyFont="1" applyBorder="1" applyAlignment="1">
      <alignment horizontal="right" vertical="center" wrapText="1"/>
    </xf>
    <xf numFmtId="41" fontId="8" fillId="0" borderId="62" xfId="0" applyNumberFormat="1" applyFont="1" applyBorder="1" applyAlignment="1">
      <alignment horizontal="right" vertical="center" wrapText="1"/>
    </xf>
    <xf numFmtId="41" fontId="8" fillId="0" borderId="65" xfId="0" applyNumberFormat="1" applyFont="1" applyBorder="1" applyAlignment="1">
      <alignment horizontal="right" vertical="center" wrapText="1"/>
    </xf>
    <xf numFmtId="199" fontId="8" fillId="0" borderId="44" xfId="0" applyNumberFormat="1" applyFont="1" applyBorder="1" applyAlignment="1">
      <alignment horizontal="right" vertical="center" wrapText="1"/>
    </xf>
    <xf numFmtId="199" fontId="8" fillId="0" borderId="72" xfId="0" applyNumberFormat="1" applyFont="1" applyBorder="1" applyAlignment="1">
      <alignment horizontal="right" vertical="center" wrapText="1"/>
    </xf>
    <xf numFmtId="41" fontId="8" fillId="0" borderId="44" xfId="0" applyNumberFormat="1" applyFont="1" applyBorder="1" applyAlignment="1">
      <alignment horizontal="right" vertical="center" wrapText="1"/>
    </xf>
    <xf numFmtId="41" fontId="8" fillId="0" borderId="71" xfId="0" applyNumberFormat="1" applyFont="1" applyBorder="1" applyAlignment="1">
      <alignment horizontal="right" vertical="center" wrapText="1"/>
    </xf>
    <xf numFmtId="41" fontId="6" fillId="0" borderId="62" xfId="0" applyNumberFormat="1" applyFont="1" applyBorder="1" applyAlignment="1">
      <alignment horizontal="right" vertical="center" wrapText="1"/>
    </xf>
    <xf numFmtId="41" fontId="8" fillId="0" borderId="72" xfId="0" applyNumberFormat="1" applyFont="1" applyBorder="1" applyAlignment="1">
      <alignment horizontal="right" vertical="center" wrapText="1"/>
    </xf>
    <xf numFmtId="41" fontId="8" fillId="0" borderId="58" xfId="0" applyNumberFormat="1" applyFont="1" applyBorder="1" applyAlignment="1">
      <alignment horizontal="right" vertical="center" wrapText="1"/>
    </xf>
    <xf numFmtId="0" fontId="6" fillId="0" borderId="18" xfId="48" applyNumberFormat="1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41" fontId="8" fillId="0" borderId="64" xfId="0" applyNumberFormat="1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0" fontId="6" fillId="0" borderId="69" xfId="48" applyNumberFormat="1" applyFont="1" applyFill="1" applyBorder="1" applyAlignment="1">
      <alignment horizontal="left" vertical="center" wrapText="1"/>
    </xf>
    <xf numFmtId="41" fontId="8" fillId="0" borderId="63" xfId="0" applyNumberFormat="1" applyFont="1" applyBorder="1" applyAlignment="1">
      <alignment horizontal="right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46" xfId="0" applyFont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6" fillId="0" borderId="30" xfId="0" applyFont="1" applyBorder="1" applyAlignment="1">
      <alignment vertical="center"/>
    </xf>
    <xf numFmtId="199" fontId="7" fillId="0" borderId="78" xfId="48" applyNumberFormat="1" applyFont="1" applyBorder="1" applyAlignment="1">
      <alignment vertical="center"/>
    </xf>
    <xf numFmtId="41" fontId="8" fillId="0" borderId="59" xfId="48" applyFont="1" applyBorder="1" applyAlignment="1">
      <alignment vertical="center"/>
    </xf>
    <xf numFmtId="41" fontId="27" fillId="0" borderId="16" xfId="48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41" fontId="2" fillId="0" borderId="37" xfId="48" applyFont="1" applyFill="1" applyBorder="1" applyAlignment="1">
      <alignment vertical="center"/>
    </xf>
    <xf numFmtId="41" fontId="2" fillId="0" borderId="37" xfId="48" applyFont="1" applyFill="1" applyBorder="1" applyAlignment="1">
      <alignment horizontal="center" vertical="center"/>
    </xf>
    <xf numFmtId="41" fontId="6" fillId="0" borderId="38" xfId="48" applyFont="1" applyFill="1" applyBorder="1" applyAlignment="1">
      <alignment vertical="center" wrapText="1"/>
    </xf>
    <xf numFmtId="41" fontId="27" fillId="0" borderId="56" xfId="48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41" fontId="27" fillId="0" borderId="56" xfId="48" applyFont="1" applyFill="1" applyBorder="1" applyAlignment="1">
      <alignment vertical="center"/>
    </xf>
    <xf numFmtId="41" fontId="6" fillId="0" borderId="35" xfId="48" applyFont="1" applyFill="1" applyBorder="1" applyAlignment="1">
      <alignment vertical="center" wrapText="1"/>
    </xf>
    <xf numFmtId="41" fontId="6" fillId="0" borderId="80" xfId="48" applyFont="1" applyFill="1" applyBorder="1" applyAlignment="1">
      <alignment horizontal="left" vertical="center"/>
    </xf>
    <xf numFmtId="0" fontId="2" fillId="0" borderId="8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 wrapText="1"/>
    </xf>
    <xf numFmtId="41" fontId="2" fillId="0" borderId="57" xfId="48" applyFont="1" applyFill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41" fontId="2" fillId="0" borderId="66" xfId="0" applyNumberFormat="1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 wrapText="1"/>
    </xf>
    <xf numFmtId="49" fontId="6" fillId="0" borderId="81" xfId="48" applyNumberFormat="1" applyFont="1" applyFill="1" applyBorder="1" applyAlignment="1">
      <alignment horizontal="left" vertical="center" wrapText="1"/>
    </xf>
    <xf numFmtId="0" fontId="6" fillId="0" borderId="60" xfId="0" applyFont="1" applyFill="1" applyBorder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41" fontId="18" fillId="0" borderId="60" xfId="48" applyNumberFormat="1" applyFont="1" applyBorder="1" applyAlignment="1">
      <alignment vertical="center" shrinkToFit="1"/>
    </xf>
    <xf numFmtId="0" fontId="20" fillId="0" borderId="22" xfId="0" applyFont="1" applyBorder="1" applyAlignment="1">
      <alignment horizontal="center" vertical="center" shrinkToFit="1"/>
    </xf>
    <xf numFmtId="41" fontId="18" fillId="0" borderId="82" xfId="48" applyNumberFormat="1" applyFont="1" applyBorder="1" applyAlignment="1">
      <alignment vertical="center" shrinkToFit="1"/>
    </xf>
    <xf numFmtId="0" fontId="2" fillId="0" borderId="83" xfId="0" applyFont="1" applyBorder="1" applyAlignment="1">
      <alignment horizontal="center" vertical="center" wrapText="1"/>
    </xf>
    <xf numFmtId="41" fontId="2" fillId="0" borderId="23" xfId="0" applyNumberFormat="1" applyFont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193" fontId="27" fillId="0" borderId="56" xfId="0" applyNumberFormat="1" applyFont="1" applyBorder="1" applyAlignment="1">
      <alignment horizontal="right" vertical="center" shrinkToFit="1"/>
    </xf>
    <xf numFmtId="41" fontId="2" fillId="0" borderId="57" xfId="48" applyFont="1" applyBorder="1" applyAlignment="1">
      <alignment horizontal="center" vertical="center" wrapText="1"/>
    </xf>
    <xf numFmtId="41" fontId="8" fillId="0" borderId="64" xfId="0" applyNumberFormat="1" applyFont="1" applyBorder="1" applyAlignment="1">
      <alignment vertical="center" wrapText="1"/>
    </xf>
    <xf numFmtId="41" fontId="8" fillId="0" borderId="62" xfId="0" applyNumberFormat="1" applyFont="1" applyBorder="1" applyAlignment="1">
      <alignment vertical="center" wrapText="1"/>
    </xf>
    <xf numFmtId="41" fontId="8" fillId="0" borderId="65" xfId="0" applyNumberFormat="1" applyFont="1" applyBorder="1" applyAlignment="1">
      <alignment vertical="center" wrapText="1"/>
    </xf>
    <xf numFmtId="41" fontId="8" fillId="0" borderId="44" xfId="0" applyNumberFormat="1" applyFont="1" applyBorder="1" applyAlignment="1">
      <alignment vertical="center" wrapText="1"/>
    </xf>
    <xf numFmtId="41" fontId="2" fillId="0" borderId="43" xfId="48" applyFont="1" applyBorder="1" applyAlignment="1">
      <alignment horizontal="center" vertical="center" wrapText="1"/>
    </xf>
    <xf numFmtId="41" fontId="27" fillId="0" borderId="23" xfId="0" applyNumberFormat="1" applyFont="1" applyBorder="1" applyAlignment="1">
      <alignment horizontal="center" vertical="center" wrapText="1"/>
    </xf>
    <xf numFmtId="41" fontId="8" fillId="0" borderId="84" xfId="48" applyNumberFormat="1" applyFont="1" applyBorder="1" applyAlignment="1">
      <alignment vertical="center" wrapText="1"/>
    </xf>
    <xf numFmtId="41" fontId="8" fillId="0" borderId="35" xfId="48" applyNumberFormat="1" applyFont="1" applyBorder="1" applyAlignment="1">
      <alignment vertical="center" wrapText="1"/>
    </xf>
    <xf numFmtId="41" fontId="27" fillId="0" borderId="16" xfId="48" applyFont="1" applyFill="1" applyBorder="1" applyAlignment="1">
      <alignment horizontal="center" vertical="center" wrapText="1"/>
    </xf>
    <xf numFmtId="41" fontId="27" fillId="0" borderId="57" xfId="48" applyFont="1" applyFill="1" applyBorder="1" applyAlignment="1">
      <alignment horizontal="center" vertical="center" wrapText="1"/>
    </xf>
    <xf numFmtId="41" fontId="2" fillId="0" borderId="59" xfId="48" applyFont="1" applyFill="1" applyBorder="1" applyAlignment="1">
      <alignment horizontal="center" vertical="center" wrapText="1"/>
    </xf>
    <xf numFmtId="41" fontId="2" fillId="0" borderId="61" xfId="48" applyFont="1" applyFill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41" fontId="2" fillId="0" borderId="85" xfId="48" applyFont="1" applyFill="1" applyBorder="1" applyAlignment="1">
      <alignment vertical="center"/>
    </xf>
    <xf numFmtId="41" fontId="2" fillId="0" borderId="36" xfId="48" applyFont="1" applyFill="1" applyBorder="1" applyAlignment="1">
      <alignment vertical="center"/>
    </xf>
    <xf numFmtId="41" fontId="2" fillId="0" borderId="86" xfId="48" applyFont="1" applyFill="1" applyBorder="1" applyAlignment="1">
      <alignment vertical="center" wrapText="1"/>
    </xf>
    <xf numFmtId="41" fontId="2" fillId="0" borderId="23" xfId="48" applyFont="1" applyFill="1" applyBorder="1" applyAlignment="1">
      <alignment vertical="center" wrapText="1"/>
    </xf>
    <xf numFmtId="41" fontId="27" fillId="0" borderId="56" xfId="48" applyFont="1" applyFill="1" applyBorder="1" applyAlignment="1">
      <alignment vertical="center" wrapText="1"/>
    </xf>
    <xf numFmtId="41" fontId="2" fillId="0" borderId="66" xfId="48" applyFont="1" applyFill="1" applyBorder="1" applyAlignment="1">
      <alignment vertical="center" wrapText="1"/>
    </xf>
    <xf numFmtId="192" fontId="0" fillId="0" borderId="73" xfId="0" applyNumberForma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1" fontId="6" fillId="0" borderId="37" xfId="48" applyFont="1" applyBorder="1" applyAlignment="1">
      <alignment vertical="center"/>
    </xf>
    <xf numFmtId="41" fontId="6" fillId="0" borderId="83" xfId="48" applyFont="1" applyBorder="1" applyAlignment="1">
      <alignment vertical="center"/>
    </xf>
    <xf numFmtId="41" fontId="8" fillId="0" borderId="83" xfId="0" applyNumberFormat="1" applyFont="1" applyBorder="1" applyAlignment="1">
      <alignment horizontal="right" vertical="center" wrapText="1"/>
    </xf>
    <xf numFmtId="41" fontId="6" fillId="0" borderId="15" xfId="48" applyFont="1" applyFill="1" applyBorder="1" applyAlignment="1">
      <alignment horizontal="left" vertical="center" wrapText="1"/>
    </xf>
    <xf numFmtId="41" fontId="8" fillId="0" borderId="83" xfId="0" applyNumberFormat="1" applyFont="1" applyBorder="1" applyAlignment="1">
      <alignment vertical="center"/>
    </xf>
    <xf numFmtId="41" fontId="6" fillId="0" borderId="83" xfId="0" applyNumberFormat="1" applyFont="1" applyBorder="1" applyAlignment="1">
      <alignment vertical="center"/>
    </xf>
    <xf numFmtId="41" fontId="6" fillId="0" borderId="37" xfId="0" applyNumberFormat="1" applyFont="1" applyBorder="1" applyAlignment="1">
      <alignment vertical="center"/>
    </xf>
    <xf numFmtId="41" fontId="18" fillId="0" borderId="64" xfId="48" applyNumberFormat="1" applyFont="1" applyBorder="1" applyAlignment="1">
      <alignment vertical="center" shrinkToFit="1"/>
    </xf>
    <xf numFmtId="0" fontId="7" fillId="0" borderId="17" xfId="0" applyFont="1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81" xfId="0" applyFont="1" applyBorder="1" applyAlignment="1">
      <alignment horizontal="center" vertical="center" wrapText="1"/>
    </xf>
    <xf numFmtId="41" fontId="6" fillId="0" borderId="65" xfId="0" applyNumberFormat="1" applyFont="1" applyBorder="1" applyAlignment="1">
      <alignment horizontal="right" vertical="center" wrapText="1"/>
    </xf>
    <xf numFmtId="41" fontId="6" fillId="0" borderId="81" xfId="48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41" fontId="8" fillId="0" borderId="12" xfId="48" applyFont="1" applyBorder="1" applyAlignment="1">
      <alignment vertical="center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41" fontId="18" fillId="0" borderId="76" xfId="48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28" xfId="0" applyFont="1" applyBorder="1" applyAlignment="1">
      <alignment horizontal="left" vertical="center" wrapText="1"/>
    </xf>
    <xf numFmtId="0" fontId="18" fillId="0" borderId="29" xfId="0" applyFont="1" applyBorder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/>
    </xf>
    <xf numFmtId="0" fontId="28" fillId="0" borderId="2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2" fillId="0" borderId="88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/>
    </xf>
    <xf numFmtId="0" fontId="2" fillId="0" borderId="8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88" xfId="0" applyFont="1" applyBorder="1" applyAlignment="1">
      <alignment vertical="center"/>
    </xf>
    <xf numFmtId="0" fontId="0" fillId="0" borderId="74" xfId="0" applyBorder="1" applyAlignment="1">
      <alignment vertical="center"/>
    </xf>
    <xf numFmtId="0" fontId="0" fillId="0" borderId="36" xfId="0" applyBorder="1" applyAlignment="1">
      <alignment vertical="center"/>
    </xf>
    <xf numFmtId="0" fontId="10" fillId="0" borderId="8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83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6" fillId="0" borderId="79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30" xfId="0" applyFont="1" applyBorder="1" applyAlignment="1">
      <alignment horizontal="center" vertical="center" wrapText="1"/>
    </xf>
    <xf numFmtId="0" fontId="24" fillId="0" borderId="80" xfId="0" applyFont="1" applyBorder="1" applyAlignment="1">
      <alignment horizontal="center" vertical="center" wrapText="1"/>
    </xf>
    <xf numFmtId="0" fontId="24" fillId="0" borderId="93" xfId="0" applyFont="1" applyBorder="1" applyAlignment="1">
      <alignment horizontal="center" vertical="center" wrapText="1"/>
    </xf>
    <xf numFmtId="0" fontId="24" fillId="0" borderId="94" xfId="0" applyFont="1" applyBorder="1" applyAlignment="1">
      <alignment horizontal="center" vertical="center" wrapText="1"/>
    </xf>
    <xf numFmtId="0" fontId="24" fillId="0" borderId="95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11</xdr:row>
      <xdr:rowOff>66675</xdr:rowOff>
    </xdr:from>
    <xdr:to>
      <xdr:col>1</xdr:col>
      <xdr:colOff>904875</xdr:colOff>
      <xdr:row>11</xdr:row>
      <xdr:rowOff>476250</xdr:rowOff>
    </xdr:to>
    <xdr:pic>
      <xdr:nvPicPr>
        <xdr:cNvPr id="1" name="그림 1"/>
        <xdr:cNvPicPr preferRelativeResize="1">
          <a:picLocks noChangeAspect="1"/>
        </xdr:cNvPicPr>
      </xdr:nvPicPr>
      <xdr:blipFill>
        <a:blip r:embed="rId1"/>
        <a:srcRect l="32382" t="55345" r="50335" b="31471"/>
        <a:stretch>
          <a:fillRect/>
        </a:stretch>
      </xdr:blipFill>
      <xdr:spPr>
        <a:xfrm>
          <a:off x="1714500" y="4962525"/>
          <a:ext cx="381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485900" y="762000"/>
          <a:ext cx="1266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85900" y="762000"/>
          <a:ext cx="12668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71550" y="83820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0</xdr:rowOff>
    </xdr:from>
    <xdr:to>
      <xdr:col>3</xdr:col>
      <xdr:colOff>0</xdr:colOff>
      <xdr:row>3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71550" y="838200"/>
          <a:ext cx="7620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13"/>
  <sheetViews>
    <sheetView workbookViewId="0" topLeftCell="A1">
      <selection activeCell="H13" sqref="A1:H13"/>
    </sheetView>
  </sheetViews>
  <sheetFormatPr defaultColWidth="8.88671875" defaultRowHeight="13.5"/>
  <cols>
    <col min="1" max="8" width="13.88671875" style="0" customWidth="1"/>
  </cols>
  <sheetData>
    <row r="1" spans="1:8" ht="19.5" customHeight="1" thickTop="1">
      <c r="A1" s="30"/>
      <c r="B1" s="31"/>
      <c r="C1" s="31"/>
      <c r="D1" s="31"/>
      <c r="E1" s="31"/>
      <c r="F1" s="31"/>
      <c r="G1" s="31"/>
      <c r="H1" s="32"/>
    </row>
    <row r="2" spans="1:8" ht="19.5" customHeight="1">
      <c r="A2" s="23"/>
      <c r="B2" s="24"/>
      <c r="C2" s="24"/>
      <c r="D2" s="24"/>
      <c r="E2" s="24"/>
      <c r="F2" s="24"/>
      <c r="G2" s="24"/>
      <c r="H2" s="26"/>
    </row>
    <row r="3" spans="1:8" ht="19.5" customHeight="1">
      <c r="A3" s="23"/>
      <c r="B3" s="24"/>
      <c r="C3" s="24"/>
      <c r="D3" s="24"/>
      <c r="E3" s="24"/>
      <c r="F3" s="24"/>
      <c r="G3" s="24"/>
      <c r="H3" s="26"/>
    </row>
    <row r="4" spans="1:8" ht="41.25" customHeight="1">
      <c r="A4" s="23"/>
      <c r="B4" s="24"/>
      <c r="C4" s="24"/>
      <c r="D4" s="321"/>
      <c r="E4" s="321"/>
      <c r="F4" s="24"/>
      <c r="G4" s="24"/>
      <c r="H4" s="26"/>
    </row>
    <row r="5" spans="1:8" ht="38.25" customHeight="1">
      <c r="A5" s="315" t="s">
        <v>78</v>
      </c>
      <c r="B5" s="316"/>
      <c r="C5" s="316"/>
      <c r="D5" s="316"/>
      <c r="E5" s="316"/>
      <c r="F5" s="316"/>
      <c r="G5" s="316"/>
      <c r="H5" s="317"/>
    </row>
    <row r="6" spans="1:8" ht="41.25" customHeight="1">
      <c r="A6" s="45"/>
      <c r="B6" s="20"/>
      <c r="C6" s="25"/>
      <c r="D6" s="25"/>
      <c r="E6" s="25"/>
      <c r="F6" s="25"/>
      <c r="G6" s="25"/>
      <c r="H6" s="46"/>
    </row>
    <row r="7" spans="1:8" ht="41.25" customHeight="1">
      <c r="A7" s="23"/>
      <c r="B7" s="24"/>
      <c r="C7" s="24"/>
      <c r="D7" s="24"/>
      <c r="E7" s="24"/>
      <c r="F7" s="24"/>
      <c r="G7" s="24"/>
      <c r="H7" s="26"/>
    </row>
    <row r="8" spans="1:8" ht="41.25" customHeight="1">
      <c r="A8" s="23"/>
      <c r="B8" s="24"/>
      <c r="C8" s="24"/>
      <c r="D8" s="322" t="s">
        <v>79</v>
      </c>
      <c r="E8" s="323"/>
      <c r="F8" s="24"/>
      <c r="G8" s="24"/>
      <c r="H8" s="26"/>
    </row>
    <row r="9" spans="1:8" ht="41.25" customHeight="1">
      <c r="A9" s="23"/>
      <c r="B9" s="24"/>
      <c r="C9" s="24"/>
      <c r="D9" s="24"/>
      <c r="E9" s="24"/>
      <c r="F9" s="24"/>
      <c r="G9" s="24"/>
      <c r="H9" s="26"/>
    </row>
    <row r="10" spans="1:8" ht="41.25" customHeight="1">
      <c r="A10" s="23"/>
      <c r="B10" s="24"/>
      <c r="C10" s="24"/>
      <c r="D10" s="24"/>
      <c r="E10" s="24"/>
      <c r="F10" s="24"/>
      <c r="G10" s="24"/>
      <c r="H10" s="26"/>
    </row>
    <row r="11" spans="1:8" ht="41.25" customHeight="1">
      <c r="A11" s="23"/>
      <c r="B11" s="24"/>
      <c r="C11" s="24"/>
      <c r="D11" s="24"/>
      <c r="E11" s="24"/>
      <c r="F11" s="24"/>
      <c r="G11" s="24"/>
      <c r="H11" s="26"/>
    </row>
    <row r="12" spans="1:8" ht="41.25" customHeight="1">
      <c r="A12" s="318" t="s">
        <v>89</v>
      </c>
      <c r="B12" s="319"/>
      <c r="C12" s="319"/>
      <c r="D12" s="319"/>
      <c r="E12" s="319"/>
      <c r="F12" s="319"/>
      <c r="G12" s="319"/>
      <c r="H12" s="320"/>
    </row>
    <row r="13" spans="1:8" ht="41.25" customHeight="1" thickBot="1">
      <c r="A13" s="33"/>
      <c r="B13" s="34"/>
      <c r="C13" s="34"/>
      <c r="D13" s="34"/>
      <c r="E13" s="34"/>
      <c r="F13" s="34"/>
      <c r="G13" s="34"/>
      <c r="H13" s="35"/>
    </row>
    <row r="14" ht="14.25" thickTop="1"/>
  </sheetData>
  <sheetProtection/>
  <mergeCells count="4">
    <mergeCell ref="A5:H5"/>
    <mergeCell ref="A12:H12"/>
    <mergeCell ref="D4:E4"/>
    <mergeCell ref="D8:E8"/>
  </mergeCells>
  <printOptions horizontalCentered="1"/>
  <pageMargins left="0.6692913385826772" right="0.5905511811023623" top="1.062992125984252" bottom="0.5905511811023623" header="0.5118110236220472" footer="0.5118110236220472"/>
  <pageSetup horizontalDpi="600" verticalDpi="600" orientation="landscape" paperSize="9" r:id="rId2"/>
  <headerFooter alignWithMargins="0">
    <oddFooter>&amp;C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5"/>
  <sheetViews>
    <sheetView zoomScalePageLayoutView="0" workbookViewId="0" topLeftCell="A1">
      <selection activeCell="C17" sqref="C17"/>
    </sheetView>
  </sheetViews>
  <sheetFormatPr defaultColWidth="8.88671875" defaultRowHeight="13.5"/>
  <cols>
    <col min="1" max="1" width="1.5625" style="0" customWidth="1"/>
    <col min="2" max="9" width="13.99609375" style="0" customWidth="1"/>
  </cols>
  <sheetData>
    <row r="1" spans="1:9" ht="19.5" customHeight="1" thickTop="1">
      <c r="A1" s="30"/>
      <c r="B1" s="31"/>
      <c r="C1" s="31"/>
      <c r="D1" s="31"/>
      <c r="E1" s="31"/>
      <c r="F1" s="31"/>
      <c r="G1" s="31"/>
      <c r="H1" s="31"/>
      <c r="I1" s="32"/>
    </row>
    <row r="2" spans="1:9" ht="70.5" customHeight="1">
      <c r="A2" s="23"/>
      <c r="B2" s="326" t="s">
        <v>53</v>
      </c>
      <c r="C2" s="326"/>
      <c r="D2" s="326"/>
      <c r="E2" s="326"/>
      <c r="F2" s="326"/>
      <c r="G2" s="326"/>
      <c r="H2" s="326"/>
      <c r="I2" s="327"/>
    </row>
    <row r="3" spans="1:9" ht="19.5" customHeight="1">
      <c r="A3" s="23"/>
      <c r="C3" s="24"/>
      <c r="D3" s="61"/>
      <c r="E3" s="151"/>
      <c r="F3" s="61"/>
      <c r="G3" s="24"/>
      <c r="H3" s="24"/>
      <c r="I3" s="26"/>
    </row>
    <row r="4" spans="1:9" s="58" customFormat="1" ht="50.25" customHeight="1">
      <c r="A4" s="23"/>
      <c r="B4" s="328" t="s">
        <v>130</v>
      </c>
      <c r="C4" s="329"/>
      <c r="D4" s="329"/>
      <c r="E4" s="329"/>
      <c r="F4" s="329"/>
      <c r="G4" s="329"/>
      <c r="H4" s="329"/>
      <c r="I4" s="330"/>
    </row>
    <row r="5" spans="1:9" s="58" customFormat="1" ht="21" customHeight="1">
      <c r="A5" s="23"/>
      <c r="C5" s="59"/>
      <c r="D5" s="59"/>
      <c r="E5" s="59"/>
      <c r="F5" s="59"/>
      <c r="G5" s="59"/>
      <c r="H5" s="59"/>
      <c r="I5" s="60"/>
    </row>
    <row r="6" spans="1:9" s="58" customFormat="1" ht="41.25" customHeight="1">
      <c r="A6" s="23"/>
      <c r="B6" s="329" t="s">
        <v>25</v>
      </c>
      <c r="C6" s="329"/>
      <c r="D6" s="329"/>
      <c r="E6" s="329"/>
      <c r="F6" s="329"/>
      <c r="G6" s="329"/>
      <c r="H6" s="329"/>
      <c r="I6" s="330"/>
    </row>
    <row r="7" spans="1:9" s="58" customFormat="1" ht="14.25" customHeight="1">
      <c r="A7" s="23"/>
      <c r="B7" s="57"/>
      <c r="C7" s="59"/>
      <c r="D7" s="59"/>
      <c r="E7" s="59"/>
      <c r="F7" s="59"/>
      <c r="G7" s="59"/>
      <c r="H7" s="59"/>
      <c r="I7" s="60"/>
    </row>
    <row r="8" spans="1:9" s="58" customFormat="1" ht="41.25" customHeight="1">
      <c r="A8" s="23"/>
      <c r="B8" s="329" t="s">
        <v>26</v>
      </c>
      <c r="C8" s="329"/>
      <c r="D8" s="329"/>
      <c r="E8" s="329"/>
      <c r="F8" s="329"/>
      <c r="G8" s="329"/>
      <c r="H8" s="329"/>
      <c r="I8" s="330"/>
    </row>
    <row r="9" spans="1:9" s="58" customFormat="1" ht="18.75" customHeight="1">
      <c r="A9" s="23"/>
      <c r="C9" s="59"/>
      <c r="D9" s="59"/>
      <c r="E9" s="59"/>
      <c r="F9" s="59"/>
      <c r="G9" s="59"/>
      <c r="H9" s="59"/>
      <c r="I9" s="60"/>
    </row>
    <row r="10" spans="1:9" s="58" customFormat="1" ht="47.25" customHeight="1">
      <c r="A10" s="23"/>
      <c r="B10" s="328" t="s">
        <v>92</v>
      </c>
      <c r="C10" s="329"/>
      <c r="D10" s="329"/>
      <c r="E10" s="329"/>
      <c r="F10" s="329"/>
      <c r="G10" s="329"/>
      <c r="H10" s="329"/>
      <c r="I10" s="330"/>
    </row>
    <row r="11" spans="1:9" s="56" customFormat="1" ht="41.25" customHeight="1" thickBot="1">
      <c r="A11" s="33" t="s">
        <v>73</v>
      </c>
      <c r="B11" s="324"/>
      <c r="C11" s="324"/>
      <c r="D11" s="324"/>
      <c r="E11" s="324"/>
      <c r="F11" s="324"/>
      <c r="G11" s="324"/>
      <c r="H11" s="324"/>
      <c r="I11" s="325"/>
    </row>
    <row r="12" ht="14.25" thickTop="1">
      <c r="B12" s="55"/>
    </row>
    <row r="14" ht="13.5">
      <c r="B14" s="54"/>
    </row>
    <row r="15" ht="13.5">
      <c r="B15" s="54"/>
    </row>
  </sheetData>
  <sheetProtection/>
  <mergeCells count="6">
    <mergeCell ref="B11:I11"/>
    <mergeCell ref="B2:I2"/>
    <mergeCell ref="B10:I10"/>
    <mergeCell ref="B4:I4"/>
    <mergeCell ref="B6:I6"/>
    <mergeCell ref="B8:I8"/>
  </mergeCells>
  <printOptions horizontalCentered="1"/>
  <pageMargins left="0.6692913385826772" right="0.5905511811023623" top="1.062992125984252" bottom="0.5905511811023623" header="0.5118110236220472" footer="0.5118110236220472"/>
  <pageSetup horizontalDpi="600" verticalDpi="600" orientation="landscape" paperSize="9" r:id="rId1"/>
  <headerFooter alignWithMargins="0">
    <oddFooter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N33"/>
  <sheetViews>
    <sheetView zoomScalePageLayoutView="0" workbookViewId="0" topLeftCell="A1">
      <selection activeCell="C24" sqref="C24"/>
    </sheetView>
  </sheetViews>
  <sheetFormatPr defaultColWidth="8.88671875" defaultRowHeight="13.5"/>
  <cols>
    <col min="1" max="1" width="10.10546875" style="0" customWidth="1"/>
    <col min="2" max="2" width="13.88671875" style="0" customWidth="1"/>
    <col min="3" max="3" width="13.4453125" style="0" customWidth="1"/>
    <col min="4" max="4" width="12.21484375" style="0" customWidth="1"/>
    <col min="5" max="8" width="14.5546875" style="0" customWidth="1"/>
    <col min="9" max="9" width="8.99609375" style="0" customWidth="1"/>
    <col min="10" max="10" width="7.99609375" style="0" customWidth="1"/>
    <col min="12" max="12" width="10.5546875" style="0" bestFit="1" customWidth="1"/>
    <col min="13" max="13" width="10.4453125" style="0" bestFit="1" customWidth="1"/>
    <col min="14" max="14" width="12.99609375" style="0" customWidth="1"/>
  </cols>
  <sheetData>
    <row r="1" spans="1:8" ht="34.5" customHeight="1">
      <c r="A1" s="331" t="s">
        <v>80</v>
      </c>
      <c r="B1" s="331"/>
      <c r="C1" s="331"/>
      <c r="D1" s="331"/>
      <c r="E1" s="331"/>
      <c r="F1" s="331"/>
      <c r="G1" s="331"/>
      <c r="H1" s="331"/>
    </row>
    <row r="2" spans="1:8" ht="19.5" customHeight="1" thickBot="1">
      <c r="A2" s="135"/>
      <c r="B2" s="135"/>
      <c r="C2" s="135"/>
      <c r="D2" s="135"/>
      <c r="E2" s="135"/>
      <c r="F2" s="135"/>
      <c r="G2" s="135"/>
      <c r="H2" s="180" t="s">
        <v>69</v>
      </c>
    </row>
    <row r="3" spans="1:8" ht="24.75" customHeight="1" thickBot="1">
      <c r="A3" s="332" t="s">
        <v>57</v>
      </c>
      <c r="B3" s="333"/>
      <c r="C3" s="333"/>
      <c r="D3" s="333"/>
      <c r="E3" s="332" t="s">
        <v>58</v>
      </c>
      <c r="F3" s="333"/>
      <c r="G3" s="333"/>
      <c r="H3" s="334"/>
    </row>
    <row r="4" spans="1:11" ht="33" customHeight="1" thickBot="1">
      <c r="A4" s="64" t="s">
        <v>51</v>
      </c>
      <c r="B4" s="70" t="s">
        <v>81</v>
      </c>
      <c r="C4" s="70" t="s">
        <v>82</v>
      </c>
      <c r="D4" s="179" t="s">
        <v>37</v>
      </c>
      <c r="E4" s="64" t="s">
        <v>51</v>
      </c>
      <c r="F4" s="70" t="s">
        <v>81</v>
      </c>
      <c r="G4" s="70" t="s">
        <v>82</v>
      </c>
      <c r="H4" s="71" t="s">
        <v>37</v>
      </c>
      <c r="K4" s="62"/>
    </row>
    <row r="5" spans="1:11" ht="27" customHeight="1" thickBot="1">
      <c r="A5" s="183" t="s">
        <v>30</v>
      </c>
      <c r="B5" s="184">
        <f>SUM(B6:B12)</f>
        <v>108193317</v>
      </c>
      <c r="C5" s="184">
        <f>C6+C7+C8+C9+C10+C11+C12</f>
        <v>117445176</v>
      </c>
      <c r="D5" s="185">
        <f>SUM(C5-B5)</f>
        <v>9251859</v>
      </c>
      <c r="E5" s="176" t="s">
        <v>30</v>
      </c>
      <c r="F5" s="189">
        <f>F6+F7+F8+F9+F10+F11+F12+F13+F14+F15+F16+F17+F26+F18+F19+F20+F21+F22+F23+F24+F25</f>
        <v>108193317</v>
      </c>
      <c r="G5" s="189">
        <f>G6+G7+G8+G9+G10+G11+G12+G13+G14+G15+G16+G17+G26+G18+G19+G20+G21+G22+G23+G24+G25</f>
        <v>117445176</v>
      </c>
      <c r="H5" s="190">
        <f aca="true" t="shared" si="0" ref="H5:H26">SUM(G5-F5)</f>
        <v>9251859</v>
      </c>
      <c r="K5" s="62"/>
    </row>
    <row r="6" spans="1:11" ht="27" customHeight="1">
      <c r="A6" s="204" t="s">
        <v>88</v>
      </c>
      <c r="B6" s="205">
        <f>'18세입결산'!D5</f>
        <v>108193317</v>
      </c>
      <c r="C6" s="205">
        <f>'18세입결산'!E5</f>
        <v>101755700</v>
      </c>
      <c r="D6" s="299">
        <f>C6-B6</f>
        <v>-6437617</v>
      </c>
      <c r="E6" s="206" t="s">
        <v>116</v>
      </c>
      <c r="F6" s="207">
        <v>2336700</v>
      </c>
      <c r="G6" s="208">
        <f>'18세출결산 '!F18</f>
        <v>4328108</v>
      </c>
      <c r="H6" s="211">
        <f t="shared" si="0"/>
        <v>1991408</v>
      </c>
      <c r="K6" s="62"/>
    </row>
    <row r="7" spans="1:11" ht="27" customHeight="1" hidden="1">
      <c r="A7" s="262" t="s">
        <v>83</v>
      </c>
      <c r="B7" s="197"/>
      <c r="C7" s="197"/>
      <c r="D7" s="213">
        <f>SUM(C7-B7)</f>
        <v>0</v>
      </c>
      <c r="E7" s="65"/>
      <c r="F7" s="200"/>
      <c r="G7" s="197"/>
      <c r="H7" s="213">
        <f t="shared" si="0"/>
        <v>0</v>
      </c>
      <c r="K7" s="62"/>
    </row>
    <row r="8" spans="1:11" ht="24.75" customHeight="1" hidden="1">
      <c r="A8" s="203" t="s">
        <v>67</v>
      </c>
      <c r="B8" s="197"/>
      <c r="C8" s="197"/>
      <c r="D8" s="200">
        <f>SUM(C8-B8)</f>
        <v>0</v>
      </c>
      <c r="E8" s="175"/>
      <c r="F8" s="191"/>
      <c r="G8" s="192"/>
      <c r="H8" s="263">
        <f t="shared" si="0"/>
        <v>0</v>
      </c>
      <c r="K8" s="62"/>
    </row>
    <row r="9" spans="1:11" ht="24.75" customHeight="1" hidden="1">
      <c r="A9" s="147" t="s">
        <v>66</v>
      </c>
      <c r="B9" s="192"/>
      <c r="C9" s="192"/>
      <c r="D9" s="191">
        <v>0</v>
      </c>
      <c r="E9" s="148"/>
      <c r="F9" s="193"/>
      <c r="G9" s="194"/>
      <c r="H9" s="212">
        <f t="shared" si="0"/>
        <v>0</v>
      </c>
      <c r="K9" s="62"/>
    </row>
    <row r="10" spans="1:11" ht="24.75" customHeight="1">
      <c r="A10" s="68" t="s">
        <v>31</v>
      </c>
      <c r="B10" s="197"/>
      <c r="C10" s="197">
        <f>'18세입결산'!E13</f>
        <v>15610568</v>
      </c>
      <c r="D10" s="200">
        <f>SUM(C10-B10)</f>
        <v>15610568</v>
      </c>
      <c r="E10" s="68" t="s">
        <v>117</v>
      </c>
      <c r="F10" s="260">
        <v>4066970</v>
      </c>
      <c r="G10" s="260">
        <f>'18세출결산 '!F19</f>
        <v>4066970</v>
      </c>
      <c r="H10" s="289">
        <f t="shared" si="0"/>
        <v>0</v>
      </c>
      <c r="K10" s="62"/>
    </row>
    <row r="11" spans="1:11" ht="24.75" customHeight="1">
      <c r="A11" s="68" t="s">
        <v>32</v>
      </c>
      <c r="B11" s="197"/>
      <c r="C11" s="197"/>
      <c r="D11" s="200">
        <f>SUM(C11-B11)</f>
        <v>0</v>
      </c>
      <c r="E11" s="203" t="s">
        <v>118</v>
      </c>
      <c r="F11" s="195"/>
      <c r="G11" s="195">
        <f>'18세출결산 '!F20</f>
        <v>88000</v>
      </c>
      <c r="H11" s="196">
        <f t="shared" si="0"/>
        <v>88000</v>
      </c>
      <c r="K11" s="62"/>
    </row>
    <row r="12" spans="1:11" ht="24.75" customHeight="1" thickBot="1">
      <c r="A12" s="69" t="s">
        <v>34</v>
      </c>
      <c r="B12" s="199"/>
      <c r="C12" s="201">
        <f>'18세입결산'!E19</f>
        <v>78908</v>
      </c>
      <c r="D12" s="202">
        <f>SUM(C12-B12)</f>
        <v>78908</v>
      </c>
      <c r="E12" s="203" t="s">
        <v>119</v>
      </c>
      <c r="F12" s="195">
        <v>55000</v>
      </c>
      <c r="G12" s="195">
        <f>'18세출결산 '!F21</f>
        <v>55000</v>
      </c>
      <c r="H12" s="196">
        <f t="shared" si="0"/>
        <v>0</v>
      </c>
      <c r="K12" s="62"/>
    </row>
    <row r="13" spans="1:11" ht="24.75" customHeight="1">
      <c r="A13" s="67"/>
      <c r="B13" s="67"/>
      <c r="C13" s="67"/>
      <c r="D13" s="67"/>
      <c r="E13" s="149" t="s">
        <v>120</v>
      </c>
      <c r="F13" s="195">
        <v>7000000</v>
      </c>
      <c r="G13" s="195">
        <f>'18세출결산 '!F22</f>
        <v>7000000</v>
      </c>
      <c r="H13" s="196">
        <f t="shared" si="0"/>
        <v>0</v>
      </c>
      <c r="K13" s="62"/>
    </row>
    <row r="14" spans="1:11" ht="24.75" customHeight="1" hidden="1">
      <c r="A14" s="67"/>
      <c r="B14" s="67"/>
      <c r="C14" s="67"/>
      <c r="D14" s="67"/>
      <c r="E14" s="149"/>
      <c r="F14" s="197"/>
      <c r="G14" s="197"/>
      <c r="H14" s="213">
        <f t="shared" si="0"/>
        <v>0</v>
      </c>
      <c r="K14" s="62"/>
    </row>
    <row r="15" spans="4:14" ht="24.75" customHeight="1" hidden="1">
      <c r="D15" s="178"/>
      <c r="E15" s="66"/>
      <c r="F15" s="197"/>
      <c r="G15" s="197"/>
      <c r="H15" s="210">
        <f t="shared" si="0"/>
        <v>0</v>
      </c>
      <c r="K15" s="62"/>
      <c r="N15" s="177"/>
    </row>
    <row r="16" spans="5:11" ht="24.75" customHeight="1" hidden="1">
      <c r="E16" s="65"/>
      <c r="F16" s="197"/>
      <c r="G16" s="197"/>
      <c r="H16" s="213">
        <f t="shared" si="0"/>
        <v>0</v>
      </c>
      <c r="K16" s="62"/>
    </row>
    <row r="17" spans="5:11" ht="24.75" customHeight="1" hidden="1">
      <c r="E17" s="65"/>
      <c r="F17" s="197"/>
      <c r="G17" s="197"/>
      <c r="H17" s="198">
        <f t="shared" si="0"/>
        <v>0</v>
      </c>
      <c r="K17" s="62"/>
    </row>
    <row r="18" spans="5:11" ht="24.75" customHeight="1">
      <c r="E18" s="148" t="s">
        <v>121</v>
      </c>
      <c r="F18" s="194">
        <v>43900000</v>
      </c>
      <c r="G18" s="194">
        <f>'18세출결산 '!F29</f>
        <v>43900000</v>
      </c>
      <c r="H18" s="314">
        <f aca="true" t="shared" si="1" ref="H18:H25">G18-F18</f>
        <v>0</v>
      </c>
      <c r="K18" s="62"/>
    </row>
    <row r="19" spans="5:11" ht="24.75" customHeight="1">
      <c r="E19" s="148" t="s">
        <v>122</v>
      </c>
      <c r="F19" s="194">
        <v>1200000</v>
      </c>
      <c r="G19" s="194">
        <f>'18세출결산 '!F30</f>
        <v>1198560</v>
      </c>
      <c r="H19" s="314">
        <f t="shared" si="1"/>
        <v>-1440</v>
      </c>
      <c r="K19" s="62"/>
    </row>
    <row r="20" spans="5:11" ht="24.75" customHeight="1">
      <c r="E20" s="148" t="s">
        <v>123</v>
      </c>
      <c r="F20" s="194">
        <v>4000000</v>
      </c>
      <c r="G20" s="194">
        <f>'18세출결산 '!F31</f>
        <v>4455100</v>
      </c>
      <c r="H20" s="314">
        <f t="shared" si="1"/>
        <v>455100</v>
      </c>
      <c r="K20" s="62"/>
    </row>
    <row r="21" spans="5:11" ht="24.75" customHeight="1">
      <c r="E21" s="148" t="s">
        <v>124</v>
      </c>
      <c r="F21" s="194">
        <v>35679520</v>
      </c>
      <c r="G21" s="194">
        <f>'18세출결산 '!F32</f>
        <v>36545450</v>
      </c>
      <c r="H21" s="314">
        <f t="shared" si="1"/>
        <v>865930</v>
      </c>
      <c r="K21" s="62"/>
    </row>
    <row r="22" spans="5:11" ht="24.75" customHeight="1">
      <c r="E22" s="148" t="s">
        <v>125</v>
      </c>
      <c r="F22" s="194">
        <v>3300000</v>
      </c>
      <c r="G22" s="194">
        <f>'18세출결산 '!F36</f>
        <v>3773160</v>
      </c>
      <c r="H22" s="314">
        <f t="shared" si="1"/>
        <v>473160</v>
      </c>
      <c r="K22" s="62"/>
    </row>
    <row r="23" spans="5:11" ht="24.75" customHeight="1">
      <c r="E23" s="148" t="s">
        <v>126</v>
      </c>
      <c r="F23" s="194"/>
      <c r="G23" s="194">
        <f>'18세출결산 '!F37</f>
        <v>500000</v>
      </c>
      <c r="H23" s="314">
        <f t="shared" si="1"/>
        <v>500000</v>
      </c>
      <c r="K23" s="62"/>
    </row>
    <row r="24" spans="5:11" ht="24.75" customHeight="1">
      <c r="E24" s="148" t="s">
        <v>127</v>
      </c>
      <c r="F24" s="194"/>
      <c r="G24" s="194">
        <f>'18세출결산 '!F40</f>
        <v>250000</v>
      </c>
      <c r="H24" s="314">
        <f t="shared" si="1"/>
        <v>250000</v>
      </c>
      <c r="K24" s="62"/>
    </row>
    <row r="25" spans="5:11" ht="24.75" customHeight="1">
      <c r="E25" s="148" t="s">
        <v>128</v>
      </c>
      <c r="F25" s="194"/>
      <c r="G25" s="194">
        <f>'18세출결산 '!F42</f>
        <v>1900</v>
      </c>
      <c r="H25" s="314">
        <f t="shared" si="1"/>
        <v>1900</v>
      </c>
      <c r="K25" s="62"/>
    </row>
    <row r="26" spans="5:8" ht="24.75" customHeight="1" thickBot="1">
      <c r="E26" s="63" t="s">
        <v>129</v>
      </c>
      <c r="F26" s="199">
        <v>6655127</v>
      </c>
      <c r="G26" s="199">
        <f>'18세출결산 '!F43</f>
        <v>11282928</v>
      </c>
      <c r="H26" s="261">
        <f t="shared" si="0"/>
        <v>4627801</v>
      </c>
    </row>
    <row r="27" ht="24.75" customHeight="1"/>
    <row r="28" spans="2:4" ht="24.75" customHeight="1">
      <c r="B28" s="156"/>
      <c r="C28" s="157"/>
      <c r="D28" s="159"/>
    </row>
    <row r="31" spans="3:7" ht="13.5">
      <c r="C31" s="161"/>
      <c r="G31" s="28"/>
    </row>
    <row r="33" ht="13.5">
      <c r="G33" s="28"/>
    </row>
  </sheetData>
  <sheetProtection/>
  <mergeCells count="3">
    <mergeCell ref="A1:H1"/>
    <mergeCell ref="A3:D3"/>
    <mergeCell ref="E3:H3"/>
  </mergeCells>
  <printOptions horizontalCentered="1"/>
  <pageMargins left="0.35433070866141736" right="0.35433070866141736" top="0.6692913385826772" bottom="0.5905511811023623" header="0.5118110236220472" footer="0.5118110236220472"/>
  <pageSetup horizontalDpi="600" verticalDpi="600" orientation="landscape" paperSize="9" r:id="rId1"/>
  <headerFooter alignWithMargins="0"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25"/>
  <sheetViews>
    <sheetView zoomScalePageLayoutView="0" workbookViewId="0" topLeftCell="A1">
      <pane xSplit="3" ySplit="3" topLeftCell="D4" activePane="bottomRight" state="frozen"/>
      <selection pane="topLeft" activeCell="D11" sqref="D11"/>
      <selection pane="topRight" activeCell="D11" sqref="D11"/>
      <selection pane="bottomLeft" activeCell="D11" sqref="D11"/>
      <selection pane="bottomRight" activeCell="G21" sqref="A1:G21"/>
    </sheetView>
  </sheetViews>
  <sheetFormatPr defaultColWidth="8.88671875" defaultRowHeight="13.5"/>
  <cols>
    <col min="2" max="2" width="8.4453125" style="0" customWidth="1"/>
    <col min="3" max="3" width="14.77734375" style="20" customWidth="1"/>
    <col min="4" max="4" width="13.99609375" style="0" customWidth="1"/>
    <col min="5" max="6" width="14.4453125" style="0" customWidth="1"/>
    <col min="7" max="7" width="34.3359375" style="0" customWidth="1"/>
  </cols>
  <sheetData>
    <row r="1" spans="1:7" ht="19.5" customHeight="1" thickBot="1">
      <c r="A1" s="43" t="s">
        <v>1</v>
      </c>
      <c r="B1" s="20"/>
      <c r="C1" s="36"/>
      <c r="D1" s="20"/>
      <c r="E1" s="186"/>
      <c r="F1" s="186"/>
      <c r="G1" s="72" t="s">
        <v>0</v>
      </c>
    </row>
    <row r="2" spans="1:7" ht="21.75" customHeight="1" thickBot="1">
      <c r="A2" s="339" t="s">
        <v>38</v>
      </c>
      <c r="B2" s="340"/>
      <c r="C2" s="341"/>
      <c r="D2" s="360" t="s">
        <v>84</v>
      </c>
      <c r="E2" s="358" t="s">
        <v>85</v>
      </c>
      <c r="F2" s="356" t="s">
        <v>54</v>
      </c>
      <c r="G2" s="354" t="s">
        <v>39</v>
      </c>
    </row>
    <row r="3" spans="1:7" ht="18.75" customHeight="1" thickBot="1">
      <c r="A3" s="73" t="s">
        <v>27</v>
      </c>
      <c r="B3" s="74" t="s">
        <v>28</v>
      </c>
      <c r="C3" s="76" t="s">
        <v>29</v>
      </c>
      <c r="D3" s="361"/>
      <c r="E3" s="359"/>
      <c r="F3" s="357"/>
      <c r="G3" s="355"/>
    </row>
    <row r="4" spans="1:7" ht="24.75" customHeight="1" thickBot="1">
      <c r="A4" s="362" t="s">
        <v>35</v>
      </c>
      <c r="B4" s="347"/>
      <c r="C4" s="348"/>
      <c r="D4" s="268">
        <f>D5+D8+D10+D13+D16+D19</f>
        <v>108193317</v>
      </c>
      <c r="E4" s="119">
        <f>E5+E8+E10+E13+E16+E19</f>
        <v>117445176</v>
      </c>
      <c r="F4" s="120">
        <f>SUM(E4-D4)</f>
        <v>9251859</v>
      </c>
      <c r="G4" s="75"/>
    </row>
    <row r="5" spans="1:7" ht="21.75" customHeight="1" thickBot="1">
      <c r="A5" s="351" t="s">
        <v>88</v>
      </c>
      <c r="B5" s="342" t="s">
        <v>30</v>
      </c>
      <c r="C5" s="343"/>
      <c r="D5" s="119">
        <f>D6+D7</f>
        <v>108193317</v>
      </c>
      <c r="E5" s="119">
        <f>E6+E7</f>
        <v>101755700</v>
      </c>
      <c r="F5" s="240">
        <f>SUM(E5-D5)</f>
        <v>-6437617</v>
      </c>
      <c r="G5" s="75"/>
    </row>
    <row r="6" spans="1:7" ht="29.25" customHeight="1" thickBot="1">
      <c r="A6" s="352"/>
      <c r="B6" s="250" t="s">
        <v>88</v>
      </c>
      <c r="C6" s="251" t="s">
        <v>88</v>
      </c>
      <c r="D6" s="252">
        <v>108193317</v>
      </c>
      <c r="E6" s="252">
        <f>99585992+2169708</f>
        <v>101755700</v>
      </c>
      <c r="F6" s="253">
        <f>SUM(E6-D6)</f>
        <v>-6437617</v>
      </c>
      <c r="G6" s="137"/>
    </row>
    <row r="7" spans="1:7" ht="22.5" customHeight="1" hidden="1" thickBot="1">
      <c r="A7" s="353"/>
      <c r="B7" s="254"/>
      <c r="C7" s="256" t="s">
        <v>74</v>
      </c>
      <c r="D7" s="255">
        <v>0</v>
      </c>
      <c r="E7" s="255">
        <v>0</v>
      </c>
      <c r="F7" s="127">
        <f>E7-D7</f>
        <v>0</v>
      </c>
      <c r="G7" s="259"/>
    </row>
    <row r="8" spans="1:7" ht="21" customHeight="1" hidden="1" thickBot="1">
      <c r="A8" s="349" t="s">
        <v>83</v>
      </c>
      <c r="B8" s="335" t="s">
        <v>30</v>
      </c>
      <c r="C8" s="336"/>
      <c r="D8" s="275">
        <f>D9</f>
        <v>0</v>
      </c>
      <c r="E8" s="275">
        <f>E9</f>
        <v>0</v>
      </c>
      <c r="F8" s="243">
        <f>E8-D8</f>
        <v>0</v>
      </c>
      <c r="G8" s="266"/>
    </row>
    <row r="9" spans="1:7" ht="32.25" customHeight="1" hidden="1" thickBot="1">
      <c r="A9" s="350"/>
      <c r="B9" s="264" t="s">
        <v>83</v>
      </c>
      <c r="C9" s="267" t="s">
        <v>86</v>
      </c>
      <c r="D9" s="265"/>
      <c r="E9" s="265"/>
      <c r="F9" s="243">
        <f>E9-D9</f>
        <v>0</v>
      </c>
      <c r="G9" s="266"/>
    </row>
    <row r="10" spans="1:7" ht="24.75" customHeight="1" hidden="1" thickBot="1">
      <c r="A10" s="344" t="s">
        <v>72</v>
      </c>
      <c r="B10" s="342" t="s">
        <v>65</v>
      </c>
      <c r="C10" s="343"/>
      <c r="D10" s="119">
        <f>D11+D12</f>
        <v>0</v>
      </c>
      <c r="E10" s="119">
        <f>E11+E12</f>
        <v>0</v>
      </c>
      <c r="F10" s="240">
        <f aca="true" t="shared" si="0" ref="F10:F21">E10-D10</f>
        <v>0</v>
      </c>
      <c r="G10" s="75"/>
    </row>
    <row r="11" spans="1:7" ht="29.25" customHeight="1" hidden="1">
      <c r="A11" s="345"/>
      <c r="B11" s="337" t="s">
        <v>40</v>
      </c>
      <c r="C11" s="150" t="s">
        <v>67</v>
      </c>
      <c r="D11" s="269"/>
      <c r="E11" s="274"/>
      <c r="F11" s="253">
        <f t="shared" si="0"/>
        <v>0</v>
      </c>
      <c r="G11" s="137"/>
    </row>
    <row r="12" spans="1:7" ht="24.75" customHeight="1" hidden="1" thickBot="1">
      <c r="A12" s="346"/>
      <c r="B12" s="338"/>
      <c r="C12" s="125" t="s">
        <v>63</v>
      </c>
      <c r="D12" s="144">
        <v>0</v>
      </c>
      <c r="E12" s="144"/>
      <c r="F12" s="145">
        <f t="shared" si="0"/>
        <v>0</v>
      </c>
      <c r="G12" s="158"/>
    </row>
    <row r="13" spans="1:7" ht="24.75" customHeight="1" thickBot="1">
      <c r="A13" s="344" t="s">
        <v>2</v>
      </c>
      <c r="B13" s="347" t="s">
        <v>30</v>
      </c>
      <c r="C13" s="348"/>
      <c r="D13" s="245">
        <f>D14+D15</f>
        <v>0</v>
      </c>
      <c r="E13" s="245">
        <f>SUM(E14:E15)</f>
        <v>15610568</v>
      </c>
      <c r="F13" s="278">
        <f t="shared" si="0"/>
        <v>15610568</v>
      </c>
      <c r="G13" s="246"/>
    </row>
    <row r="14" spans="1:7" s="9" customFormat="1" ht="30" customHeight="1">
      <c r="A14" s="367"/>
      <c r="B14" s="369" t="s">
        <v>31</v>
      </c>
      <c r="C14" s="122" t="s">
        <v>68</v>
      </c>
      <c r="D14" s="123"/>
      <c r="E14" s="285">
        <v>15610568</v>
      </c>
      <c r="F14" s="124">
        <f t="shared" si="0"/>
        <v>15610568</v>
      </c>
      <c r="G14" s="138"/>
    </row>
    <row r="15" spans="1:7" s="9" customFormat="1" ht="51.75" customHeight="1" thickBot="1">
      <c r="A15" s="368"/>
      <c r="B15" s="370"/>
      <c r="C15" s="241" t="s">
        <v>64</v>
      </c>
      <c r="D15" s="242"/>
      <c r="E15" s="286"/>
      <c r="F15" s="243">
        <f t="shared" si="0"/>
        <v>0</v>
      </c>
      <c r="G15" s="244"/>
    </row>
    <row r="16" spans="1:7" s="9" customFormat="1" ht="26.25" customHeight="1" thickBot="1">
      <c r="A16" s="371" t="s">
        <v>32</v>
      </c>
      <c r="B16" s="342" t="s">
        <v>30</v>
      </c>
      <c r="C16" s="374"/>
      <c r="D16" s="247">
        <f>D17+D18</f>
        <v>0</v>
      </c>
      <c r="E16" s="287">
        <f>E17+E18</f>
        <v>0</v>
      </c>
      <c r="F16" s="240">
        <f>E16-D16</f>
        <v>0</v>
      </c>
      <c r="G16" s="248"/>
    </row>
    <row r="17" spans="1:7" s="9" customFormat="1" ht="24.75" customHeight="1">
      <c r="A17" s="372"/>
      <c r="B17" s="375" t="s">
        <v>32</v>
      </c>
      <c r="C17" s="282" t="s">
        <v>33</v>
      </c>
      <c r="D17" s="283"/>
      <c r="E17" s="285"/>
      <c r="F17" s="181">
        <f>E17-D17</f>
        <v>0</v>
      </c>
      <c r="G17" s="182"/>
    </row>
    <row r="18" spans="1:7" s="9" customFormat="1" ht="29.25" customHeight="1" thickBot="1">
      <c r="A18" s="373"/>
      <c r="B18" s="376"/>
      <c r="C18" s="241" t="s">
        <v>70</v>
      </c>
      <c r="D18" s="284"/>
      <c r="E18" s="286"/>
      <c r="F18" s="128">
        <f t="shared" si="0"/>
        <v>0</v>
      </c>
      <c r="G18" s="77"/>
    </row>
    <row r="19" spans="1:7" s="9" customFormat="1" ht="27" customHeight="1" thickBot="1">
      <c r="A19" s="351" t="s">
        <v>34</v>
      </c>
      <c r="B19" s="363" t="s">
        <v>30</v>
      </c>
      <c r="C19" s="364"/>
      <c r="D19" s="121">
        <f>SUM(D20:D21)</f>
        <v>0</v>
      </c>
      <c r="E19" s="121">
        <f>SUM(E20:E21)</f>
        <v>78908</v>
      </c>
      <c r="F19" s="279">
        <f t="shared" si="0"/>
        <v>78908</v>
      </c>
      <c r="G19" s="78"/>
    </row>
    <row r="20" spans="1:7" s="9" customFormat="1" ht="29.25" customHeight="1">
      <c r="A20" s="352"/>
      <c r="B20" s="365" t="s">
        <v>34</v>
      </c>
      <c r="C20" s="122" t="s">
        <v>36</v>
      </c>
      <c r="D20" s="123"/>
      <c r="E20" s="285">
        <v>10969</v>
      </c>
      <c r="F20" s="280">
        <f t="shared" si="0"/>
        <v>10969</v>
      </c>
      <c r="G20" s="146"/>
    </row>
    <row r="21" spans="1:7" s="9" customFormat="1" ht="30" customHeight="1" thickBot="1">
      <c r="A21" s="353"/>
      <c r="B21" s="366"/>
      <c r="C21" s="125" t="s">
        <v>52</v>
      </c>
      <c r="D21" s="126"/>
      <c r="E21" s="288">
        <v>67939</v>
      </c>
      <c r="F21" s="281">
        <f t="shared" si="0"/>
        <v>67939</v>
      </c>
      <c r="G21" s="139"/>
    </row>
    <row r="22" spans="6:7" ht="13.5">
      <c r="F22" s="11"/>
      <c r="G22" s="249" t="s">
        <v>73</v>
      </c>
    </row>
    <row r="23" ht="13.5">
      <c r="F23" s="11"/>
    </row>
    <row r="25" ht="13.5">
      <c r="E25" s="28"/>
    </row>
  </sheetData>
  <sheetProtection/>
  <mergeCells count="22">
    <mergeCell ref="B19:C19"/>
    <mergeCell ref="A19:A21"/>
    <mergeCell ref="B20:B21"/>
    <mergeCell ref="A13:A15"/>
    <mergeCell ref="B14:B15"/>
    <mergeCell ref="A16:A18"/>
    <mergeCell ref="B16:C16"/>
    <mergeCell ref="B17:B18"/>
    <mergeCell ref="G2:G3"/>
    <mergeCell ref="F2:F3"/>
    <mergeCell ref="E2:E3"/>
    <mergeCell ref="D2:D3"/>
    <mergeCell ref="A4:C4"/>
    <mergeCell ref="B5:C5"/>
    <mergeCell ref="B8:C8"/>
    <mergeCell ref="B11:B12"/>
    <mergeCell ref="A2:C2"/>
    <mergeCell ref="B10:C10"/>
    <mergeCell ref="A10:A12"/>
    <mergeCell ref="B13:C13"/>
    <mergeCell ref="A8:A9"/>
    <mergeCell ref="A5:A7"/>
  </mergeCells>
  <printOptions horizontalCentered="1"/>
  <pageMargins left="0.2362204724409449" right="0.2362204724409449" top="0.15748031496062992" bottom="0" header="0.11811023622047245" footer="0.5118110236220472"/>
  <pageSetup fitToHeight="0" fitToWidth="1" horizontalDpi="600" verticalDpi="600" orientation="landscape" paperSize="9" r:id="rId2"/>
  <headerFooter alignWithMargins="0">
    <oddFooter>&amp;C&amp;"굴림,보통"&amp;10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O55"/>
  <sheetViews>
    <sheetView workbookViewId="0" topLeftCell="A1">
      <selection activeCell="H44" sqref="A1:H44"/>
    </sheetView>
  </sheetViews>
  <sheetFormatPr defaultColWidth="8.88671875" defaultRowHeight="13.5"/>
  <cols>
    <col min="1" max="2" width="5.6640625" style="0" customWidth="1"/>
    <col min="4" max="4" width="12.5546875" style="0" hidden="1" customWidth="1"/>
    <col min="5" max="7" width="14.21484375" style="0" customWidth="1"/>
    <col min="8" max="8" width="42.21484375" style="0" customWidth="1"/>
    <col min="9" max="9" width="13.77734375" style="0" bestFit="1" customWidth="1"/>
  </cols>
  <sheetData>
    <row r="1" spans="1:8" ht="19.5" customHeight="1" thickBot="1">
      <c r="A1" s="44" t="s">
        <v>3</v>
      </c>
      <c r="C1" s="1"/>
      <c r="F1" s="28"/>
      <c r="G1" s="28"/>
      <c r="H1" s="12" t="s">
        <v>4</v>
      </c>
    </row>
    <row r="2" spans="1:8" ht="23.25" customHeight="1" thickBot="1">
      <c r="A2" s="98"/>
      <c r="B2" s="99" t="s">
        <v>5</v>
      </c>
      <c r="C2" s="52"/>
      <c r="D2" s="387" t="s">
        <v>6</v>
      </c>
      <c r="E2" s="387" t="s">
        <v>81</v>
      </c>
      <c r="F2" s="389" t="s">
        <v>82</v>
      </c>
      <c r="G2" s="385" t="s">
        <v>55</v>
      </c>
      <c r="H2" s="383" t="s">
        <v>7</v>
      </c>
    </row>
    <row r="3" spans="1:8" ht="23.25" customHeight="1" thickBot="1">
      <c r="A3" s="22" t="s">
        <v>8</v>
      </c>
      <c r="B3" s="231" t="s">
        <v>9</v>
      </c>
      <c r="C3" s="22" t="s">
        <v>10</v>
      </c>
      <c r="D3" s="388"/>
      <c r="E3" s="388"/>
      <c r="F3" s="390"/>
      <c r="G3" s="386"/>
      <c r="H3" s="384"/>
    </row>
    <row r="4" spans="1:9" ht="23.25" customHeight="1" thickBot="1">
      <c r="A4" s="22"/>
      <c r="B4" s="231"/>
      <c r="C4" s="22" t="s">
        <v>11</v>
      </c>
      <c r="D4" s="39" t="e">
        <f>D6+D12+D16+#REF!+#REF!+D27+D41+D43</f>
        <v>#REF!</v>
      </c>
      <c r="E4" s="39">
        <f>SUM(E5+E27+E38+E41+E43+E23)</f>
        <v>108193317</v>
      </c>
      <c r="F4" s="39">
        <f>SUM(F5+F27+F38+F41+F43+F23)</f>
        <v>117445176</v>
      </c>
      <c r="G4" s="273">
        <f>F4-E4</f>
        <v>9251859</v>
      </c>
      <c r="H4" s="48"/>
      <c r="I4" s="28"/>
    </row>
    <row r="5" spans="1:9" ht="23.25" customHeight="1" thickBot="1">
      <c r="A5" s="308"/>
      <c r="B5" s="232"/>
      <c r="C5" s="22"/>
      <c r="D5" s="39"/>
      <c r="E5" s="39">
        <f>SUM(E6+E12+E16)</f>
        <v>13458670</v>
      </c>
      <c r="F5" s="39">
        <f>SUM(F6+F12+F16)</f>
        <v>15538078</v>
      </c>
      <c r="G5" s="214">
        <f>SUM(F5)-E5</f>
        <v>2079408</v>
      </c>
      <c r="H5" s="48"/>
      <c r="I5" s="28"/>
    </row>
    <row r="6" spans="1:8" ht="23.25" customHeight="1" hidden="1" thickBot="1">
      <c r="A6" s="309"/>
      <c r="B6" s="231" t="s">
        <v>12</v>
      </c>
      <c r="C6" s="22" t="s">
        <v>13</v>
      </c>
      <c r="D6" s="38" t="e">
        <f>D7+#REF!+#REF!+#REF!+#REF!+#REF!+#REF!+#REF!</f>
        <v>#REF!</v>
      </c>
      <c r="E6" s="39">
        <f>E7+E8+E9+E10+E11</f>
        <v>0</v>
      </c>
      <c r="F6" s="39">
        <f>F7+F8+F9+F10+F11</f>
        <v>0</v>
      </c>
      <c r="G6" s="277">
        <f>SUM(F6)-E6</f>
        <v>0</v>
      </c>
      <c r="H6" s="48"/>
    </row>
    <row r="7" spans="1:8" s="2" customFormat="1" ht="22.5" customHeight="1" hidden="1">
      <c r="A7" s="309"/>
      <c r="B7" s="233"/>
      <c r="C7" s="14" t="s">
        <v>14</v>
      </c>
      <c r="D7" s="21">
        <f>5082000+5250000+4530000+4668000+4806000+4944000</f>
        <v>29280000</v>
      </c>
      <c r="E7" s="21"/>
      <c r="F7" s="21"/>
      <c r="G7" s="270">
        <f aca="true" t="shared" si="0" ref="G7:G45">SUM(F7-E7)</f>
        <v>0</v>
      </c>
      <c r="H7" s="79"/>
    </row>
    <row r="8" spans="1:8" s="2" customFormat="1" ht="22.5" customHeight="1" hidden="1">
      <c r="A8" s="309"/>
      <c r="B8" s="233"/>
      <c r="C8" s="94" t="s">
        <v>71</v>
      </c>
      <c r="D8" s="136"/>
      <c r="E8" s="187"/>
      <c r="F8" s="136"/>
      <c r="G8" s="271">
        <f t="shared" si="0"/>
        <v>0</v>
      </c>
      <c r="H8" s="134"/>
    </row>
    <row r="9" spans="1:8" s="2" customFormat="1" ht="25.5" customHeight="1" hidden="1">
      <c r="A9" s="309"/>
      <c r="B9" s="233"/>
      <c r="C9" s="80" t="s">
        <v>15</v>
      </c>
      <c r="D9" s="27">
        <v>4411040</v>
      </c>
      <c r="E9" s="7"/>
      <c r="F9" s="7"/>
      <c r="G9" s="276">
        <f>SUM(F9-E9)</f>
        <v>0</v>
      </c>
      <c r="H9" s="134"/>
    </row>
    <row r="10" spans="1:8" s="2" customFormat="1" ht="26.25" customHeight="1" hidden="1">
      <c r="A10" s="309"/>
      <c r="B10" s="233"/>
      <c r="C10" s="80" t="s">
        <v>16</v>
      </c>
      <c r="D10" s="3">
        <v>1862650</v>
      </c>
      <c r="E10" s="3"/>
      <c r="F10" s="3"/>
      <c r="G10" s="271">
        <f t="shared" si="0"/>
        <v>0</v>
      </c>
      <c r="H10" s="134"/>
    </row>
    <row r="11" spans="1:8" s="2" customFormat="1" ht="27" customHeight="1" hidden="1" thickBot="1">
      <c r="A11" s="309"/>
      <c r="B11" s="234"/>
      <c r="C11" s="81" t="s">
        <v>17</v>
      </c>
      <c r="D11" s="29"/>
      <c r="E11" s="6"/>
      <c r="F11" s="6"/>
      <c r="G11" s="272">
        <f t="shared" si="0"/>
        <v>0</v>
      </c>
      <c r="H11" s="82"/>
    </row>
    <row r="12" spans="1:8" s="2" customFormat="1" ht="29.25" customHeight="1" hidden="1" thickBot="1">
      <c r="A12" s="309"/>
      <c r="B12" s="235" t="s">
        <v>18</v>
      </c>
      <c r="C12" s="91" t="s">
        <v>13</v>
      </c>
      <c r="D12" s="97">
        <f>D13+D14+D15</f>
        <v>3550000</v>
      </c>
      <c r="E12" s="129">
        <f>E13+E14+E15</f>
        <v>0</v>
      </c>
      <c r="F12" s="15">
        <f>F13+F14+F15</f>
        <v>0</v>
      </c>
      <c r="G12" s="220">
        <f t="shared" si="0"/>
        <v>0</v>
      </c>
      <c r="H12" s="83"/>
    </row>
    <row r="13" spans="1:9" s="2" customFormat="1" ht="39" customHeight="1" hidden="1">
      <c r="A13" s="309"/>
      <c r="B13" s="40"/>
      <c r="C13" s="92" t="s">
        <v>19</v>
      </c>
      <c r="D13" s="93">
        <f>350000+200000</f>
        <v>550000</v>
      </c>
      <c r="E13" s="49"/>
      <c r="F13" s="4"/>
      <c r="G13" s="230">
        <f t="shared" si="0"/>
        <v>0</v>
      </c>
      <c r="H13" s="84"/>
      <c r="I13" s="238"/>
    </row>
    <row r="14" spans="1:8" s="2" customFormat="1" ht="28.5" customHeight="1" hidden="1">
      <c r="A14" s="309"/>
      <c r="B14" s="236"/>
      <c r="C14" s="85" t="s">
        <v>20</v>
      </c>
      <c r="D14" s="3">
        <v>2400000</v>
      </c>
      <c r="E14" s="130"/>
      <c r="F14" s="3"/>
      <c r="G14" s="216">
        <f t="shared" si="0"/>
        <v>0</v>
      </c>
      <c r="H14" s="86"/>
    </row>
    <row r="15" spans="1:8" s="2" customFormat="1" ht="29.25" customHeight="1" hidden="1" thickBot="1">
      <c r="A15" s="309"/>
      <c r="B15" s="234"/>
      <c r="C15" s="162" t="s">
        <v>21</v>
      </c>
      <c r="D15" s="163">
        <f>400000+200000</f>
        <v>600000</v>
      </c>
      <c r="E15" s="164"/>
      <c r="F15" s="163"/>
      <c r="G15" s="223">
        <f t="shared" si="0"/>
        <v>0</v>
      </c>
      <c r="H15" s="165"/>
    </row>
    <row r="16" spans="1:8" s="2" customFormat="1" ht="28.5" customHeight="1" thickBot="1">
      <c r="A16" s="309"/>
      <c r="B16" s="377"/>
      <c r="C16" s="17" t="s">
        <v>13</v>
      </c>
      <c r="D16" s="166" t="e">
        <f>D17+D18+D21+D22+#REF!++#REF!</f>
        <v>#REF!</v>
      </c>
      <c r="E16" s="95">
        <f>E17+E18+E21+E22+E19</f>
        <v>13458670</v>
      </c>
      <c r="F16" s="10">
        <f>F17+F18+F21+F22+F19+F20</f>
        <v>15538078</v>
      </c>
      <c r="G16" s="220">
        <f t="shared" si="0"/>
        <v>2079408</v>
      </c>
      <c r="H16" s="83"/>
    </row>
    <row r="17" spans="1:11" s="2" customFormat="1" ht="22.5" customHeight="1" hidden="1">
      <c r="A17" s="309"/>
      <c r="B17" s="378"/>
      <c r="C17" s="173" t="s">
        <v>22</v>
      </c>
      <c r="D17" s="168">
        <f>4000000+1000000</f>
        <v>5000000</v>
      </c>
      <c r="E17" s="169"/>
      <c r="F17" s="168"/>
      <c r="G17" s="221">
        <f t="shared" si="0"/>
        <v>0</v>
      </c>
      <c r="H17" s="170"/>
      <c r="I17" s="47"/>
      <c r="J17" s="47"/>
      <c r="K17" s="47"/>
    </row>
    <row r="18" spans="1:11" s="2" customFormat="1" ht="57" customHeight="1">
      <c r="A18" s="381"/>
      <c r="B18" s="378"/>
      <c r="C18" s="80" t="s">
        <v>97</v>
      </c>
      <c r="D18" s="3">
        <v>2300000</v>
      </c>
      <c r="E18" s="130">
        <v>2336700</v>
      </c>
      <c r="F18" s="3">
        <f>2158400+2169708</f>
        <v>4328108</v>
      </c>
      <c r="G18" s="222">
        <f t="shared" si="0"/>
        <v>1991408</v>
      </c>
      <c r="H18" s="86" t="s">
        <v>115</v>
      </c>
      <c r="I18" s="47"/>
      <c r="J18" s="47"/>
      <c r="K18" s="47"/>
    </row>
    <row r="19" spans="1:11" s="2" customFormat="1" ht="36" customHeight="1">
      <c r="A19" s="381"/>
      <c r="B19" s="378"/>
      <c r="C19" s="303" t="s">
        <v>99</v>
      </c>
      <c r="D19" s="51"/>
      <c r="E19" s="133">
        <v>4066970</v>
      </c>
      <c r="F19" s="51">
        <v>4066970</v>
      </c>
      <c r="G19" s="304">
        <f>F19-E19</f>
        <v>0</v>
      </c>
      <c r="H19" s="305"/>
      <c r="I19" s="47"/>
      <c r="J19" s="47"/>
      <c r="K19" s="47"/>
    </row>
    <row r="20" spans="1:11" s="2" customFormat="1" ht="36" customHeight="1">
      <c r="A20" s="381"/>
      <c r="B20" s="378"/>
      <c r="C20" s="303" t="s">
        <v>104</v>
      </c>
      <c r="D20" s="51"/>
      <c r="E20" s="133"/>
      <c r="F20" s="51">
        <v>88000</v>
      </c>
      <c r="G20" s="304">
        <f>F20-E20</f>
        <v>88000</v>
      </c>
      <c r="H20" s="305" t="s">
        <v>110</v>
      </c>
      <c r="I20" s="47"/>
      <c r="J20" s="47"/>
      <c r="K20" s="47"/>
    </row>
    <row r="21" spans="1:11" s="2" customFormat="1" ht="35.25" customHeight="1" thickBot="1">
      <c r="A21" s="381"/>
      <c r="B21" s="378"/>
      <c r="C21" s="174" t="s">
        <v>98</v>
      </c>
      <c r="D21" s="163">
        <v>1500000</v>
      </c>
      <c r="E21" s="172">
        <v>55000</v>
      </c>
      <c r="F21" s="163">
        <v>55000</v>
      </c>
      <c r="G21" s="223">
        <f t="shared" si="0"/>
        <v>0</v>
      </c>
      <c r="H21" s="165" t="s">
        <v>109</v>
      </c>
      <c r="I21" s="47"/>
      <c r="J21" s="47"/>
      <c r="K21" s="47"/>
    </row>
    <row r="22" spans="1:8" s="2" customFormat="1" ht="39.75" customHeight="1" thickBot="1">
      <c r="A22" s="382"/>
      <c r="B22" s="379"/>
      <c r="C22" s="41" t="s">
        <v>100</v>
      </c>
      <c r="D22" s="143">
        <f>2000000</f>
        <v>2000000</v>
      </c>
      <c r="E22" s="142">
        <v>7000000</v>
      </c>
      <c r="F22" s="143">
        <v>7000000</v>
      </c>
      <c r="G22" s="220">
        <f t="shared" si="0"/>
        <v>0</v>
      </c>
      <c r="H22" s="90"/>
    </row>
    <row r="23" spans="1:8" s="2" customFormat="1" ht="30" customHeight="1" hidden="1" thickBot="1">
      <c r="A23" s="300" t="s">
        <v>59</v>
      </c>
      <c r="B23" s="98" t="s">
        <v>60</v>
      </c>
      <c r="C23" s="188" t="s">
        <v>13</v>
      </c>
      <c r="D23" s="95"/>
      <c r="E23" s="95">
        <f>E24+E26+E25</f>
        <v>0</v>
      </c>
      <c r="F23" s="10">
        <f>F24+F26+F25</f>
        <v>0</v>
      </c>
      <c r="G23" s="220">
        <f>F23-E23</f>
        <v>0</v>
      </c>
      <c r="H23" s="90"/>
    </row>
    <row r="24" spans="1:8" s="2" customFormat="1" ht="44.25" customHeight="1" hidden="1">
      <c r="A24" s="301"/>
      <c r="B24" s="237"/>
      <c r="C24" s="92" t="s">
        <v>61</v>
      </c>
      <c r="D24" s="169"/>
      <c r="E24" s="169">
        <v>0</v>
      </c>
      <c r="F24" s="168">
        <v>0</v>
      </c>
      <c r="G24" s="224">
        <f t="shared" si="0"/>
        <v>0</v>
      </c>
      <c r="H24" s="170"/>
    </row>
    <row r="25" spans="1:8" s="2" customFormat="1" ht="29.25" customHeight="1" hidden="1" thickBot="1">
      <c r="A25" s="301"/>
      <c r="B25" s="233"/>
      <c r="C25" s="19" t="s">
        <v>60</v>
      </c>
      <c r="D25" s="132"/>
      <c r="E25" s="132"/>
      <c r="F25" s="4"/>
      <c r="G25" s="215">
        <f t="shared" si="0"/>
        <v>0</v>
      </c>
      <c r="H25" s="141"/>
    </row>
    <row r="26" spans="1:8" s="2" customFormat="1" ht="29.25" customHeight="1" hidden="1" thickBot="1">
      <c r="A26" s="302"/>
      <c r="B26" s="234"/>
      <c r="C26" s="174"/>
      <c r="D26" s="172"/>
      <c r="E26" s="172"/>
      <c r="F26" s="163"/>
      <c r="G26" s="219"/>
      <c r="H26" s="165"/>
    </row>
    <row r="27" spans="1:8" s="9" customFormat="1" ht="31.5" customHeight="1" thickBot="1">
      <c r="A27" s="380"/>
      <c r="B27" s="380"/>
      <c r="C27" s="37" t="s">
        <v>13</v>
      </c>
      <c r="D27" s="95">
        <f>SUM(D32:D37)</f>
        <v>0</v>
      </c>
      <c r="E27" s="95">
        <f>SUM(E28:E37)</f>
        <v>88079520</v>
      </c>
      <c r="F27" s="10">
        <f>SUM(F28:F37)</f>
        <v>90372270</v>
      </c>
      <c r="G27" s="218">
        <f t="shared" si="0"/>
        <v>2292750</v>
      </c>
      <c r="H27" s="83"/>
    </row>
    <row r="28" spans="1:8" s="9" customFormat="1" ht="40.5" customHeight="1" hidden="1">
      <c r="A28" s="381"/>
      <c r="B28" s="381"/>
      <c r="C28" s="167" t="s">
        <v>62</v>
      </c>
      <c r="D28" s="239"/>
      <c r="E28" s="169"/>
      <c r="F28" s="168"/>
      <c r="G28" s="221">
        <f t="shared" si="0"/>
        <v>0</v>
      </c>
      <c r="H28" s="170" t="s">
        <v>77</v>
      </c>
    </row>
    <row r="29" spans="1:8" s="9" customFormat="1" ht="40.5" customHeight="1">
      <c r="A29" s="381"/>
      <c r="B29" s="381"/>
      <c r="C29" s="306" t="s">
        <v>103</v>
      </c>
      <c r="D29" s="307"/>
      <c r="E29" s="131">
        <v>43900000</v>
      </c>
      <c r="F29" s="5">
        <v>43900000</v>
      </c>
      <c r="G29" s="230">
        <f>F29-E29</f>
        <v>0</v>
      </c>
      <c r="H29" s="87" t="s">
        <v>111</v>
      </c>
    </row>
    <row r="30" spans="1:8" s="9" customFormat="1" ht="40.5" customHeight="1">
      <c r="A30" s="381"/>
      <c r="B30" s="381"/>
      <c r="C30" s="306" t="s">
        <v>108</v>
      </c>
      <c r="D30" s="307"/>
      <c r="E30" s="131">
        <v>1200000</v>
      </c>
      <c r="F30" s="5">
        <v>1198560</v>
      </c>
      <c r="G30" s="230">
        <f>F30-E30</f>
        <v>-1440</v>
      </c>
      <c r="H30" s="87"/>
    </row>
    <row r="31" spans="1:8" s="9" customFormat="1" ht="40.5" customHeight="1">
      <c r="A31" s="381"/>
      <c r="B31" s="381"/>
      <c r="C31" s="306" t="s">
        <v>107</v>
      </c>
      <c r="D31" s="307"/>
      <c r="E31" s="131">
        <v>4000000</v>
      </c>
      <c r="F31" s="5">
        <v>4455100</v>
      </c>
      <c r="G31" s="230">
        <f>F31-E31</f>
        <v>455100</v>
      </c>
      <c r="H31" s="87"/>
    </row>
    <row r="32" spans="1:8" s="9" customFormat="1" ht="42.75" customHeight="1">
      <c r="A32" s="381"/>
      <c r="B32" s="381"/>
      <c r="C32" s="88" t="s">
        <v>106</v>
      </c>
      <c r="D32" s="3"/>
      <c r="E32" s="130">
        <v>35679520</v>
      </c>
      <c r="F32" s="3">
        <v>36545450</v>
      </c>
      <c r="G32" s="216">
        <f>F32-E32</f>
        <v>865930</v>
      </c>
      <c r="H32" s="160"/>
    </row>
    <row r="33" spans="1:8" s="9" customFormat="1" ht="96" customHeight="1" hidden="1">
      <c r="A33" s="381"/>
      <c r="B33" s="381"/>
      <c r="C33" s="257" t="s">
        <v>75</v>
      </c>
      <c r="D33" s="51"/>
      <c r="E33" s="133"/>
      <c r="F33" s="51"/>
      <c r="G33" s="217">
        <f>F33-E33</f>
        <v>0</v>
      </c>
      <c r="H33" s="258"/>
    </row>
    <row r="34" spans="1:8" s="9" customFormat="1" ht="33" customHeight="1" hidden="1" thickBot="1">
      <c r="A34" s="381"/>
      <c r="B34" s="381"/>
      <c r="C34" s="171" t="s">
        <v>23</v>
      </c>
      <c r="D34" s="163"/>
      <c r="E34" s="172"/>
      <c r="F34" s="163"/>
      <c r="G34" s="223">
        <f t="shared" si="0"/>
        <v>0</v>
      </c>
      <c r="H34" s="165" t="s">
        <v>73</v>
      </c>
    </row>
    <row r="35" spans="1:8" s="9" customFormat="1" ht="39.75" customHeight="1" hidden="1">
      <c r="A35" s="381"/>
      <c r="B35" s="381"/>
      <c r="C35" s="89" t="s">
        <v>24</v>
      </c>
      <c r="D35" s="5"/>
      <c r="E35" s="131"/>
      <c r="F35" s="5"/>
      <c r="G35" s="230">
        <f t="shared" si="0"/>
        <v>0</v>
      </c>
      <c r="H35" s="87"/>
    </row>
    <row r="36" spans="1:8" s="9" customFormat="1" ht="39.75" customHeight="1">
      <c r="A36" s="381"/>
      <c r="B36" s="381"/>
      <c r="C36" s="313" t="s">
        <v>96</v>
      </c>
      <c r="D36" s="4"/>
      <c r="E36" s="132">
        <v>3300000</v>
      </c>
      <c r="F36" s="4">
        <v>3773160</v>
      </c>
      <c r="G36" s="215">
        <f>F36-E36</f>
        <v>473160</v>
      </c>
      <c r="H36" s="141" t="s">
        <v>114</v>
      </c>
    </row>
    <row r="37" spans="1:8" s="9" customFormat="1" ht="39.75" customHeight="1" thickBot="1">
      <c r="A37" s="382"/>
      <c r="B37" s="382"/>
      <c r="C37" s="171" t="s">
        <v>105</v>
      </c>
      <c r="D37" s="163"/>
      <c r="E37" s="172"/>
      <c r="F37" s="163">
        <v>500000</v>
      </c>
      <c r="G37" s="223">
        <f t="shared" si="0"/>
        <v>500000</v>
      </c>
      <c r="H37" s="165" t="s">
        <v>112</v>
      </c>
    </row>
    <row r="38" spans="1:15" s="9" customFormat="1" ht="30.75" customHeight="1" thickBot="1">
      <c r="A38" s="310"/>
      <c r="B38" s="377"/>
      <c r="C38" s="37" t="s">
        <v>13</v>
      </c>
      <c r="D38" s="42"/>
      <c r="E38" s="50">
        <f>E39+E40</f>
        <v>0</v>
      </c>
      <c r="F38" s="10">
        <f>F39+F40</f>
        <v>250000</v>
      </c>
      <c r="G38" s="220">
        <f t="shared" si="0"/>
        <v>250000</v>
      </c>
      <c r="H38" s="16"/>
      <c r="O38" s="9" t="s">
        <v>87</v>
      </c>
    </row>
    <row r="39" spans="1:8" s="9" customFormat="1" ht="30.75" customHeight="1" hidden="1">
      <c r="A39" s="311"/>
      <c r="B39" s="378"/>
      <c r="C39" s="209"/>
      <c r="D39" s="49"/>
      <c r="E39" s="132"/>
      <c r="F39" s="4"/>
      <c r="G39" s="215">
        <f t="shared" si="0"/>
        <v>0</v>
      </c>
      <c r="H39" s="225"/>
    </row>
    <row r="40" spans="1:8" s="9" customFormat="1" ht="40.5" customHeight="1" thickBot="1">
      <c r="A40" s="312"/>
      <c r="B40" s="379"/>
      <c r="C40" s="171" t="s">
        <v>102</v>
      </c>
      <c r="D40" s="164"/>
      <c r="E40" s="172"/>
      <c r="F40" s="163">
        <v>250000</v>
      </c>
      <c r="G40" s="223">
        <f t="shared" si="0"/>
        <v>250000</v>
      </c>
      <c r="H40" s="229" t="s">
        <v>113</v>
      </c>
    </row>
    <row r="41" spans="1:8" s="9" customFormat="1" ht="28.5" customHeight="1" thickBot="1">
      <c r="A41" s="310"/>
      <c r="B41" s="377"/>
      <c r="C41" s="226" t="s">
        <v>13</v>
      </c>
      <c r="D41" s="227">
        <f>SUM(D42:D42)</f>
        <v>4680000</v>
      </c>
      <c r="E41" s="227">
        <f>E42</f>
        <v>0</v>
      </c>
      <c r="F41" s="228">
        <f>SUM(F42:F42)</f>
        <v>1900</v>
      </c>
      <c r="G41" s="215">
        <f t="shared" si="0"/>
        <v>1900</v>
      </c>
      <c r="H41" s="152"/>
    </row>
    <row r="42" spans="1:8" s="9" customFormat="1" ht="31.5" customHeight="1" thickBot="1">
      <c r="A42" s="312"/>
      <c r="B42" s="379"/>
      <c r="C42" s="22" t="s">
        <v>101</v>
      </c>
      <c r="D42" s="18">
        <v>4680000</v>
      </c>
      <c r="E42" s="153"/>
      <c r="F42" s="154">
        <v>1900</v>
      </c>
      <c r="G42" s="220">
        <f t="shared" si="0"/>
        <v>1900</v>
      </c>
      <c r="H42" s="155"/>
    </row>
    <row r="43" spans="1:8" s="9" customFormat="1" ht="31.5" customHeight="1" thickBot="1">
      <c r="A43" s="13" t="s">
        <v>32</v>
      </c>
      <c r="B43" s="237" t="s">
        <v>32</v>
      </c>
      <c r="C43" s="17" t="s">
        <v>13</v>
      </c>
      <c r="D43" s="96">
        <f>SUM(D45)</f>
        <v>4465010</v>
      </c>
      <c r="E43" s="96">
        <f>SUM(E44:E45)</f>
        <v>6655127</v>
      </c>
      <c r="F43" s="18">
        <f>F44+F45</f>
        <v>11282928</v>
      </c>
      <c r="G43" s="220">
        <f t="shared" si="0"/>
        <v>4627801</v>
      </c>
      <c r="H43" s="16"/>
    </row>
    <row r="44" spans="1:8" s="9" customFormat="1" ht="36" customHeight="1" thickBot="1">
      <c r="A44" s="8"/>
      <c r="B44" s="234"/>
      <c r="C44" s="290" t="s">
        <v>32</v>
      </c>
      <c r="D44" s="296"/>
      <c r="E44" s="297">
        <v>6655127</v>
      </c>
      <c r="F44" s="298">
        <v>11282928</v>
      </c>
      <c r="G44" s="294">
        <f>F44-E44</f>
        <v>4627801</v>
      </c>
      <c r="H44" s="8"/>
    </row>
    <row r="45" spans="1:8" s="9" customFormat="1" ht="38.25" customHeight="1" hidden="1" thickBot="1">
      <c r="A45" s="8"/>
      <c r="B45" s="234"/>
      <c r="C45" s="291" t="s">
        <v>76</v>
      </c>
      <c r="D45" s="292">
        <v>4465010</v>
      </c>
      <c r="E45" s="293"/>
      <c r="F45" s="292"/>
      <c r="G45" s="294">
        <f t="shared" si="0"/>
        <v>0</v>
      </c>
      <c r="H45" s="295"/>
    </row>
    <row r="46" ht="18" customHeight="1">
      <c r="G46" s="11"/>
    </row>
    <row r="47" ht="13.5">
      <c r="G47" s="11"/>
    </row>
    <row r="48" spans="6:7" ht="13.5">
      <c r="F48" s="28"/>
      <c r="G48" s="11"/>
    </row>
    <row r="49" ht="13.5">
      <c r="F49" s="28"/>
    </row>
    <row r="50" ht="13.5">
      <c r="F50" s="28"/>
    </row>
    <row r="51" ht="13.5">
      <c r="F51" s="28"/>
    </row>
    <row r="52" ht="13.5">
      <c r="F52" s="28"/>
    </row>
    <row r="53" ht="13.5">
      <c r="F53" s="28"/>
    </row>
    <row r="54" ht="13.5">
      <c r="F54" s="28"/>
    </row>
    <row r="55" ht="13.5">
      <c r="F55" s="28"/>
    </row>
  </sheetData>
  <sheetProtection/>
  <mergeCells count="11">
    <mergeCell ref="H2:H3"/>
    <mergeCell ref="G2:G3"/>
    <mergeCell ref="D2:D3"/>
    <mergeCell ref="E2:E3"/>
    <mergeCell ref="F2:F3"/>
    <mergeCell ref="B16:B22"/>
    <mergeCell ref="B27:B37"/>
    <mergeCell ref="B38:B40"/>
    <mergeCell ref="B41:B42"/>
    <mergeCell ref="A18:A22"/>
    <mergeCell ref="A27:A37"/>
  </mergeCells>
  <printOptions horizontalCentered="1"/>
  <pageMargins left="0.25" right="0.25" top="0.75" bottom="0.75" header="0.3" footer="0.3"/>
  <pageSetup fitToWidth="0" fitToHeight="1" horizontalDpi="600" verticalDpi="600" orientation="landscape" paperSize="9" scale="55" r:id="rId2"/>
  <headerFooter>
    <oddFooter>&amp;C&amp;"굴림,보통"&amp;10
</oddFooter>
  </headerFooter>
  <rowBreaks count="2" manualBreakCount="2">
    <brk id="21" max="7" man="1"/>
    <brk id="34" max="255" man="1"/>
  </rowBreaks>
  <ignoredErrors>
    <ignoredError sqref="E41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2:I28"/>
  <sheetViews>
    <sheetView tabSelected="1" zoomScalePageLayoutView="0" workbookViewId="0" topLeftCell="A10">
      <selection activeCell="M25" sqref="M25"/>
    </sheetView>
  </sheetViews>
  <sheetFormatPr defaultColWidth="8.88671875" defaultRowHeight="13.5"/>
  <cols>
    <col min="1" max="1" width="4.3359375" style="0" customWidth="1"/>
    <col min="2" max="9" width="13.5546875" style="0" customWidth="1"/>
  </cols>
  <sheetData>
    <row r="2" spans="2:9" ht="25.5">
      <c r="B2" s="395"/>
      <c r="C2" s="395"/>
      <c r="D2" s="395"/>
      <c r="E2" s="395"/>
      <c r="F2" s="395"/>
      <c r="G2" s="395"/>
      <c r="H2" s="395"/>
      <c r="I2" s="395"/>
    </row>
    <row r="3" spans="2:9" ht="25.5">
      <c r="B3" s="100"/>
      <c r="C3" s="100"/>
      <c r="D3" s="100"/>
      <c r="E3" s="100"/>
      <c r="F3" s="100"/>
      <c r="G3" s="100"/>
      <c r="H3" s="100"/>
      <c r="I3" s="100"/>
    </row>
    <row r="4" ht="13.5">
      <c r="B4" s="101"/>
    </row>
    <row r="5" spans="2:9" ht="14.25">
      <c r="B5" s="102"/>
      <c r="I5" s="53"/>
    </row>
    <row r="6" spans="2:9" ht="9" customHeight="1" thickBot="1">
      <c r="B6" s="102"/>
      <c r="I6" s="53"/>
    </row>
    <row r="7" spans="2:9" ht="34.5" customHeight="1" thickBot="1">
      <c r="B7" s="397"/>
      <c r="C7" s="398"/>
      <c r="D7" s="398"/>
      <c r="E7" s="399"/>
      <c r="F7" s="397"/>
      <c r="G7" s="398"/>
      <c r="H7" s="398"/>
      <c r="I7" s="399"/>
    </row>
    <row r="8" spans="2:9" ht="34.5" customHeight="1">
      <c r="B8" s="400"/>
      <c r="C8" s="103"/>
      <c r="D8" s="103"/>
      <c r="E8" s="104"/>
      <c r="F8" s="400"/>
      <c r="G8" s="103"/>
      <c r="H8" s="103"/>
      <c r="I8" s="104"/>
    </row>
    <row r="9" spans="2:9" ht="34.5" customHeight="1" thickBot="1">
      <c r="B9" s="401"/>
      <c r="C9" s="112"/>
      <c r="D9" s="112"/>
      <c r="E9" s="113"/>
      <c r="F9" s="401"/>
      <c r="G9" s="112"/>
      <c r="H9" s="112"/>
      <c r="I9" s="113"/>
    </row>
    <row r="10" spans="2:9" ht="42.75" customHeight="1" thickBot="1" thickTop="1">
      <c r="B10" s="105"/>
      <c r="C10" s="109"/>
      <c r="D10" s="109"/>
      <c r="E10" s="110"/>
      <c r="F10" s="111"/>
      <c r="G10" s="109"/>
      <c r="H10" s="109"/>
      <c r="I10" s="110"/>
    </row>
    <row r="11" spans="2:9" ht="42.75" customHeight="1" thickBot="1">
      <c r="B11" s="105"/>
      <c r="C11" s="106"/>
      <c r="D11" s="106"/>
      <c r="E11" s="107"/>
      <c r="F11" s="108"/>
      <c r="G11" s="106"/>
      <c r="H11" s="106"/>
      <c r="I11" s="107"/>
    </row>
    <row r="21" ht="40.5" customHeight="1"/>
    <row r="22" ht="25.5">
      <c r="B22" s="140" t="s">
        <v>90</v>
      </c>
    </row>
    <row r="24" ht="13.5">
      <c r="B24" s="54"/>
    </row>
    <row r="25" spans="2:4" ht="25.5">
      <c r="B25" s="396" t="s">
        <v>42</v>
      </c>
      <c r="C25" s="396"/>
      <c r="D25" s="396"/>
    </row>
    <row r="26" ht="14.25" thickBot="1">
      <c r="B26" s="54"/>
    </row>
    <row r="27" spans="1:9" ht="41.25" customHeight="1" thickBot="1">
      <c r="A27" s="391" t="s">
        <v>91</v>
      </c>
      <c r="B27" s="392"/>
      <c r="C27" s="115" t="s">
        <v>43</v>
      </c>
      <c r="D27" s="115" t="s">
        <v>44</v>
      </c>
      <c r="E27" s="115" t="s">
        <v>45</v>
      </c>
      <c r="F27" s="115" t="s">
        <v>46</v>
      </c>
      <c r="G27" s="115" t="s">
        <v>47</v>
      </c>
      <c r="H27" s="115" t="s">
        <v>48</v>
      </c>
      <c r="I27" s="116" t="s">
        <v>41</v>
      </c>
    </row>
    <row r="28" spans="1:9" ht="39.75" customHeight="1" thickBot="1" thickTop="1">
      <c r="A28" s="393" t="s">
        <v>95</v>
      </c>
      <c r="B28" s="394"/>
      <c r="C28" s="114" t="s">
        <v>49</v>
      </c>
      <c r="D28" s="114" t="s">
        <v>93</v>
      </c>
      <c r="E28" s="114" t="s">
        <v>50</v>
      </c>
      <c r="F28" s="114" t="s">
        <v>94</v>
      </c>
      <c r="G28" s="117">
        <v>7000000</v>
      </c>
      <c r="H28" s="117">
        <v>175500</v>
      </c>
      <c r="I28" s="118" t="s">
        <v>56</v>
      </c>
    </row>
  </sheetData>
  <sheetProtection/>
  <mergeCells count="8">
    <mergeCell ref="A27:B27"/>
    <mergeCell ref="A28:B28"/>
    <mergeCell ref="B2:I2"/>
    <mergeCell ref="B25:D25"/>
    <mergeCell ref="B7:E7"/>
    <mergeCell ref="F7:I7"/>
    <mergeCell ref="B8:B9"/>
    <mergeCell ref="F8:F9"/>
  </mergeCells>
  <printOptions/>
  <pageMargins left="0.6299212598425197" right="0.5118110236220472" top="0.984251968503937" bottom="0.984251968503937" header="0.5118110236220472" footer="0.5118110236220472"/>
  <pageSetup horizontalDpi="600" verticalDpi="600" orientation="landscape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성안가정도우미파견센타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송문빈</dc:creator>
  <cp:keywords/>
  <dc:description/>
  <cp:lastModifiedBy>User</cp:lastModifiedBy>
  <cp:lastPrinted>2019-03-21T06:05:40Z</cp:lastPrinted>
  <dcterms:created xsi:type="dcterms:W3CDTF">2007-04-06T04:23:55Z</dcterms:created>
  <dcterms:modified xsi:type="dcterms:W3CDTF">2019-03-21T06:05:58Z</dcterms:modified>
  <cp:category/>
  <cp:version/>
  <cp:contentType/>
  <cp:contentStatus/>
</cp:coreProperties>
</file>