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030" windowHeight="6765" tabRatio="896" activeTab="1"/>
  </bookViews>
  <sheets>
    <sheet name="표지1" sheetId="1" r:id="rId1"/>
    <sheet name="2023년 결산(안)" sheetId="2" r:id="rId2"/>
    <sheet name="2023년세입예산" sheetId="3" r:id="rId3"/>
    <sheet name="2023년세출예산" sheetId="4" r:id="rId4"/>
  </sheets>
  <definedNames>
    <definedName name="_xlnm.Print_Area" localSheetId="1">'2023년 결산(안)'!$A$1:$I$21</definedName>
    <definedName name="_xlnm.Print_Area" localSheetId="2">'2023년세입예산'!$A$1:$H$21</definedName>
    <definedName name="_xlnm.Print_Area" localSheetId="3">'2023년세출예산'!$A$1:$I$52</definedName>
    <definedName name="_xlnm.Print_Titles" localSheetId="3">'2023년세출예산'!$3:$5</definedName>
  </definedNames>
  <calcPr fullCalcOnLoad="1"/>
</workbook>
</file>

<file path=xl/sharedStrings.xml><?xml version="1.0" encoding="utf-8"?>
<sst xmlns="http://schemas.openxmlformats.org/spreadsheetml/2006/main" count="183" uniqueCount="156">
  <si>
    <t>인건비</t>
  </si>
  <si>
    <t>예비비</t>
  </si>
  <si>
    <t>예산대비</t>
  </si>
  <si>
    <t>후원금
수  입</t>
  </si>
  <si>
    <t>이월금</t>
  </si>
  <si>
    <t>전년도
이월금</t>
  </si>
  <si>
    <t>(단위:  원)</t>
  </si>
  <si>
    <t>과목</t>
  </si>
  <si>
    <t>산출근거</t>
  </si>
  <si>
    <t>관</t>
  </si>
  <si>
    <t>항</t>
  </si>
  <si>
    <t>목</t>
  </si>
  <si>
    <t>소  계</t>
  </si>
  <si>
    <t>사업비</t>
  </si>
  <si>
    <t>잡수입</t>
  </si>
  <si>
    <t>기타예금
이자수입</t>
  </si>
  <si>
    <t>합  계</t>
  </si>
  <si>
    <t>..</t>
  </si>
  <si>
    <t>예산액</t>
  </si>
  <si>
    <t>사무비</t>
  </si>
  <si>
    <t>급여</t>
  </si>
  <si>
    <t>수용비및
수수료</t>
  </si>
  <si>
    <t>(단위: 원)</t>
  </si>
  <si>
    <t>기   타
잡수입</t>
  </si>
  <si>
    <t>1. 총괄표</t>
  </si>
  <si>
    <t>퇴직
적립금</t>
  </si>
  <si>
    <t>비지정
후원금</t>
  </si>
  <si>
    <t>구      분</t>
  </si>
  <si>
    <t>인   건   비</t>
  </si>
  <si>
    <t>지정
후원금</t>
  </si>
  <si>
    <t>합       계</t>
  </si>
  <si>
    <t>후원금
이월금</t>
  </si>
  <si>
    <t>2. 세 입</t>
  </si>
  <si>
    <t>보조금수입</t>
  </si>
  <si>
    <t>계</t>
  </si>
  <si>
    <t>후원금수입</t>
  </si>
  <si>
    <t>3. 세 출</t>
  </si>
  <si>
    <t>전입금</t>
  </si>
  <si>
    <t>전입금</t>
  </si>
  <si>
    <t>`</t>
  </si>
  <si>
    <t>운   영   비</t>
  </si>
  <si>
    <t>차량비</t>
  </si>
  <si>
    <t>공공요금</t>
  </si>
  <si>
    <t xml:space="preserve"> 제세
공과금</t>
  </si>
  <si>
    <t>보조금수입소계</t>
  </si>
  <si>
    <t>보조금
수 입</t>
  </si>
  <si>
    <t>보조금
수입</t>
  </si>
  <si>
    <t>후원금 소계</t>
  </si>
  <si>
    <t>후원금
수입</t>
  </si>
  <si>
    <t>법인전입금 소계</t>
  </si>
  <si>
    <t>법인
전입금</t>
  </si>
  <si>
    <t>이월금 소계</t>
  </si>
  <si>
    <t>잡수입 소계</t>
  </si>
  <si>
    <t>국고
보조금</t>
  </si>
  <si>
    <t>시군구
보조금</t>
  </si>
  <si>
    <t>활동
지원비</t>
  </si>
  <si>
    <t>사회복지법인</t>
  </si>
  <si>
    <t>성안복지재단</t>
  </si>
  <si>
    <t xml:space="preserve"> 성안노인복지센터</t>
  </si>
  <si>
    <t>(노인맞춤돌봄사업)</t>
  </si>
  <si>
    <t>정산
검증비</t>
  </si>
  <si>
    <t>예비비 
및 
기타</t>
  </si>
  <si>
    <t>반환금</t>
  </si>
  <si>
    <t>전산시스템 사용료</t>
  </si>
  <si>
    <t>증감</t>
  </si>
  <si>
    <t xml:space="preserve"> </t>
  </si>
  <si>
    <t>시간외
수당</t>
  </si>
  <si>
    <t>복리
후생비</t>
  </si>
  <si>
    <t xml:space="preserve">
사회보험
부담금</t>
  </si>
  <si>
    <t xml:space="preserve"> 사무비계</t>
  </si>
  <si>
    <t>선임수당</t>
  </si>
  <si>
    <t>회의비</t>
  </si>
  <si>
    <t>교육훈련비</t>
  </si>
  <si>
    <t>전통놀이</t>
  </si>
  <si>
    <t>나들이</t>
  </si>
  <si>
    <t>반찬나눔</t>
  </si>
  <si>
    <t>절기행사</t>
  </si>
  <si>
    <t>작품전시회</t>
  </si>
  <si>
    <t>미술활동</t>
  </si>
  <si>
    <t>원예</t>
  </si>
  <si>
    <t>대상자교육</t>
  </si>
  <si>
    <t>건강지원</t>
  </si>
  <si>
    <t>구성비</t>
  </si>
  <si>
    <t>무료급식</t>
  </si>
  <si>
    <t>합계</t>
  </si>
  <si>
    <t xml:space="preserve"> 국고보조금1,286,721,520원</t>
  </si>
  <si>
    <t>운영비</t>
  </si>
  <si>
    <t>세
입</t>
  </si>
  <si>
    <t>세
출</t>
  </si>
  <si>
    <t>기관홍보비</t>
  </si>
  <si>
    <t>인지프로그램</t>
  </si>
  <si>
    <t>주거환경</t>
  </si>
  <si>
    <t>생활교육</t>
  </si>
  <si>
    <t xml:space="preserve">소집단활동
</t>
  </si>
  <si>
    <t>김장나눔</t>
  </si>
  <si>
    <t>운
영
비</t>
  </si>
  <si>
    <t>사
무
비</t>
  </si>
  <si>
    <t>국고이월금180,292원
 지방비이월금 3,125원</t>
  </si>
  <si>
    <t>후원금이월금3,030,574원
 법인전입금이월금1,420,792원</t>
  </si>
  <si>
    <t>2차추가경정예산</t>
  </si>
  <si>
    <t>2차추경예산</t>
  </si>
  <si>
    <t>후원업체</t>
  </si>
  <si>
    <t>문화체험(1)</t>
  </si>
  <si>
    <t>문화체험(2)</t>
  </si>
  <si>
    <t>sk그룹 15,011,400원
 사랑의열매 3,000,000원
 한국마사회사회공헌재단
 5,000,000원</t>
  </si>
  <si>
    <t>사
업
비</t>
  </si>
  <si>
    <t>사
업
비</t>
  </si>
  <si>
    <t>인
건
비</t>
  </si>
  <si>
    <r>
      <t xml:space="preserve"> 
 ▪  선임생활지원사 수당</t>
    </r>
    <r>
      <rPr>
        <b/>
        <sz val="10"/>
        <color indexed="8"/>
        <rFont val="굴림"/>
        <family val="3"/>
      </rPr>
      <t xml:space="preserve"> 4,200,000원</t>
    </r>
    <r>
      <rPr>
        <sz val="10"/>
        <color indexed="8"/>
        <rFont val="굴림"/>
        <family val="3"/>
      </rPr>
      <t xml:space="preserve">
    70,000원*12개월*5명=4,200,000원
  </t>
    </r>
  </si>
  <si>
    <r>
      <t xml:space="preserve"> ▪ 미술활동프로그램</t>
    </r>
    <r>
      <rPr>
        <b/>
        <sz val="10"/>
        <rFont val="굴림"/>
        <family val="3"/>
      </rPr>
      <t xml:space="preserve"> 1,794,200원</t>
    </r>
    <r>
      <rPr>
        <sz val="10"/>
        <rFont val="굴림"/>
        <family val="3"/>
      </rPr>
      <t xml:space="preserve">
    재료비(300명) 1,794,200원</t>
    </r>
  </si>
  <si>
    <r>
      <t>▪ 건강지원프로그램 파스지원</t>
    </r>
    <r>
      <rPr>
        <b/>
        <sz val="10"/>
        <rFont val="굴림"/>
        <family val="3"/>
      </rPr>
      <t xml:space="preserve"> 2,500,000원</t>
    </r>
    <r>
      <rPr>
        <sz val="10"/>
        <rFont val="굴림"/>
        <family val="3"/>
      </rPr>
      <t xml:space="preserve">
   2,500,000원*1회=2,500,000원</t>
    </r>
  </si>
  <si>
    <r>
      <t>▪ 김장나눔</t>
    </r>
    <r>
      <rPr>
        <b/>
        <sz val="10"/>
        <rFont val="굴림"/>
        <family val="3"/>
      </rPr>
      <t xml:space="preserve"> 13,000,000원</t>
    </r>
    <r>
      <rPr>
        <sz val="10"/>
        <rFont val="굴림"/>
        <family val="3"/>
      </rPr>
      <t xml:space="preserve">
  25,000원*520명=13,000,000원</t>
    </r>
  </si>
  <si>
    <r>
      <t xml:space="preserve"> ▪ sk그룹 지정기탁금프로그램</t>
    </r>
    <r>
      <rPr>
        <b/>
        <sz val="10"/>
        <rFont val="굴림"/>
        <family val="3"/>
      </rPr>
      <t xml:space="preserve"> 15,011,400원</t>
    </r>
    <r>
      <rPr>
        <sz val="10"/>
        <rFont val="굴림"/>
        <family val="3"/>
      </rPr>
      <t xml:space="preserve">
   김치(5kg) 21,900원*394명=8,628,600
   구운김 1,400원*394명=551,600원
   미역2,000원*394명=788,000원 
   국수 1,900원*394명=748,600원
   도가니탕 6,800원*394명=2,679,200원
   우거지탕 2,900원*394명=1,142,600원
   라벨지 200원*394명=78,800원
   장바구니 1,000원*394명=394,000원
</t>
    </r>
  </si>
  <si>
    <r>
      <t xml:space="preserve">
 ▪ 나들이프로그램</t>
    </r>
    <r>
      <rPr>
        <b/>
        <sz val="10"/>
        <rFont val="굴림"/>
        <family val="3"/>
      </rPr>
      <t xml:space="preserve"> 806,340원</t>
    </r>
    <r>
      <rPr>
        <sz val="10"/>
        <rFont val="굴림"/>
        <family val="3"/>
      </rPr>
      <t xml:space="preserve">
   활동비 3,000원*30명=90,000원
   식대 8,000원*1회*40명=320,000원
   간식비 4,000원*1회*40명=160,000원
   현수막 40,000*1회=40,000원
   보험료 96,340원
   봉사료 100,000원*1회=100,000원</t>
    </r>
  </si>
  <si>
    <r>
      <t xml:space="preserve"> ▪ 하반기고추장체험 각동별실시 </t>
    </r>
    <r>
      <rPr>
        <b/>
        <sz val="10"/>
        <rFont val="굴림"/>
        <family val="3"/>
      </rPr>
      <t>3,251,780원</t>
    </r>
    <r>
      <rPr>
        <sz val="10"/>
        <rFont val="굴림"/>
        <family val="3"/>
      </rPr>
      <t xml:space="preserve">
   식사비 8,000원*117명=936,000원
   간식비 4,000원*119명476,000원
   활동비 15,000원*88명=1,320,000원
   차량봉사료 70,000원*3대=210,000원
   보험료 아라동 100,280원
   보험료 화북동 104,690원
   보험료 삼양동 104,810원</t>
    </r>
  </si>
  <si>
    <r>
      <t xml:space="preserve">
 ▪ 원예치료프로그램</t>
    </r>
    <r>
      <rPr>
        <b/>
        <sz val="10"/>
        <rFont val="굴림"/>
        <family val="3"/>
      </rPr>
      <t xml:space="preserve"> 2,920,000원</t>
    </r>
    <r>
      <rPr>
        <sz val="10"/>
        <rFont val="굴림"/>
        <family val="3"/>
      </rPr>
      <t xml:space="preserve">
   버섯배지 재료비 4,800원*400명=1,920,000원
   이끼액자 재료비 10,000원*100명=1,000,000원
</t>
    </r>
  </si>
  <si>
    <r>
      <t>▪ 인지프로그램 한글공부</t>
    </r>
    <r>
      <rPr>
        <b/>
        <sz val="10"/>
        <rFont val="굴림"/>
        <family val="3"/>
      </rPr>
      <t xml:space="preserve"> 996,000원</t>
    </r>
    <r>
      <rPr>
        <sz val="10"/>
        <rFont val="굴림"/>
        <family val="3"/>
      </rPr>
      <t xml:space="preserve">
  재료비(50명)재료비 527,250원
  책거리(파스구입)468,750원</t>
    </r>
  </si>
  <si>
    <r>
      <t>▪ 생활교육프로그램</t>
    </r>
    <r>
      <rPr>
        <b/>
        <sz val="10"/>
        <rFont val="굴림"/>
        <family val="3"/>
      </rPr>
      <t xml:space="preserve"> 720,000원</t>
    </r>
    <r>
      <rPr>
        <sz val="10"/>
        <rFont val="굴림"/>
        <family val="3"/>
      </rPr>
      <t xml:space="preserve">
  인쇄비(장수노트) 7,200원*100명=720,000원</t>
    </r>
  </si>
  <si>
    <t>본예산(2차추가경정예산)</t>
  </si>
  <si>
    <t>2023년 결산액</t>
  </si>
  <si>
    <t>상여금</t>
  </si>
  <si>
    <t>차량임차료</t>
  </si>
  <si>
    <r>
      <t xml:space="preserve"> ▪ 생활지원사 시간외수당 </t>
    </r>
    <r>
      <rPr>
        <b/>
        <sz val="10"/>
        <color indexed="8"/>
        <rFont val="굴림"/>
        <family val="3"/>
      </rPr>
      <t>3,555,850원</t>
    </r>
    <r>
      <rPr>
        <sz val="10"/>
        <color indexed="8"/>
        <rFont val="굴림"/>
        <family val="3"/>
      </rPr>
      <t xml:space="preserve">
    9,620원*1.5*246.42시간=3,555,850원
 ▪ 전담사회복지사(강**,고**,오**)
    11,004원*1.5*72시간=</t>
    </r>
    <r>
      <rPr>
        <b/>
        <sz val="10"/>
        <color indexed="8"/>
        <rFont val="굴림"/>
        <family val="3"/>
      </rPr>
      <t>1,188,430원</t>
    </r>
    <r>
      <rPr>
        <sz val="10"/>
        <color indexed="8"/>
        <rFont val="굴림"/>
        <family val="3"/>
      </rPr>
      <t xml:space="preserve">
 ▪  전담사회복지사(김**)
    10,000원*1.5*24시간=</t>
    </r>
    <r>
      <rPr>
        <b/>
        <sz val="10"/>
        <color indexed="8"/>
        <rFont val="굴림"/>
        <family val="3"/>
      </rPr>
      <t>360,000원</t>
    </r>
    <r>
      <rPr>
        <sz val="10"/>
        <color indexed="8"/>
        <rFont val="굴림"/>
        <family val="3"/>
      </rPr>
      <t xml:space="preserve">
 </t>
    </r>
  </si>
  <si>
    <r>
      <t xml:space="preserve"> ▪ 4대보험부담금</t>
    </r>
    <r>
      <rPr>
        <b/>
        <sz val="10"/>
        <color indexed="8"/>
        <rFont val="굴림"/>
        <family val="3"/>
      </rPr>
      <t xml:space="preserve"> 67,545,010원</t>
    </r>
    <r>
      <rPr>
        <sz val="10"/>
        <color indexed="8"/>
        <rFont val="굴림"/>
        <family val="3"/>
      </rPr>
      <t xml:space="preserve">
 ▪ 나신복22년사대보험부담금</t>
    </r>
    <r>
      <rPr>
        <b/>
        <sz val="10"/>
        <color indexed="8"/>
        <rFont val="굴림"/>
        <family val="3"/>
      </rPr>
      <t xml:space="preserve"> 468,600원 </t>
    </r>
    <r>
      <rPr>
        <sz val="10"/>
        <color indexed="8"/>
        <rFont val="굴림"/>
        <family val="3"/>
      </rPr>
      <t xml:space="preserve">  </t>
    </r>
  </si>
  <si>
    <r>
      <rPr>
        <sz val="10"/>
        <color indexed="8"/>
        <rFont val="굴림"/>
        <family val="3"/>
      </rPr>
      <t xml:space="preserve">
 ▪ 종사자워크샵</t>
    </r>
    <r>
      <rPr>
        <b/>
        <sz val="10"/>
        <color indexed="10"/>
        <rFont val="굴림"/>
        <family val="3"/>
      </rPr>
      <t xml:space="preserve"> </t>
    </r>
    <r>
      <rPr>
        <b/>
        <sz val="10"/>
        <color indexed="8"/>
        <rFont val="굴림"/>
        <family val="3"/>
      </rPr>
      <t>1,632,000원</t>
    </r>
    <r>
      <rPr>
        <sz val="10"/>
        <color indexed="8"/>
        <rFont val="굴림"/>
        <family val="3"/>
      </rPr>
      <t xml:space="preserve">
   기념품비8,580*51명+420원=438,000원
   주차비 및 현수막 70,000원*1회=70,000원
   식사비 1,100,000원*1회=1,100,000원
   물구입 8,000원*3묶음=24,000원 
</t>
    </r>
    <r>
      <rPr>
        <b/>
        <sz val="10"/>
        <color indexed="8"/>
        <rFont val="굴림"/>
        <family val="3"/>
      </rPr>
      <t xml:space="preserve"> ▪ </t>
    </r>
    <r>
      <rPr>
        <sz val="10"/>
        <color indexed="8"/>
        <rFont val="굴림"/>
        <family val="3"/>
      </rPr>
      <t>임</t>
    </r>
    <r>
      <rPr>
        <sz val="10"/>
        <color indexed="8"/>
        <rFont val="돋움"/>
        <family val="3"/>
      </rPr>
      <t>οο</t>
    </r>
    <r>
      <rPr>
        <sz val="10"/>
        <color indexed="8"/>
        <rFont val="굴림"/>
        <family val="3"/>
      </rPr>
      <t>생활지원사병문안위로금</t>
    </r>
    <r>
      <rPr>
        <b/>
        <sz val="10"/>
        <color indexed="10"/>
        <rFont val="굴림"/>
        <family val="3"/>
      </rPr>
      <t xml:space="preserve"> </t>
    </r>
    <r>
      <rPr>
        <b/>
        <sz val="10"/>
        <color indexed="8"/>
        <rFont val="굴림"/>
        <family val="3"/>
      </rPr>
      <t>500,000</t>
    </r>
    <r>
      <rPr>
        <b/>
        <sz val="10"/>
        <color indexed="8"/>
        <rFont val="굴림"/>
        <family val="3"/>
      </rPr>
      <t xml:space="preserve">원
 ▪ </t>
    </r>
    <r>
      <rPr>
        <sz val="10"/>
        <color indexed="8"/>
        <rFont val="굴림"/>
        <family val="3"/>
      </rPr>
      <t>김</t>
    </r>
    <r>
      <rPr>
        <sz val="10"/>
        <color indexed="8"/>
        <rFont val="돋움"/>
        <family val="3"/>
      </rPr>
      <t>οο</t>
    </r>
    <r>
      <rPr>
        <sz val="10"/>
        <color indexed="8"/>
        <rFont val="굴림"/>
        <family val="3"/>
      </rPr>
      <t>생활지원사출산휴가지원</t>
    </r>
    <r>
      <rPr>
        <b/>
        <sz val="10"/>
        <color indexed="8"/>
        <rFont val="굴림"/>
        <family val="3"/>
      </rPr>
      <t xml:space="preserve"> 100,000원</t>
    </r>
    <r>
      <rPr>
        <sz val="10"/>
        <color indexed="8"/>
        <rFont val="굴림"/>
        <family val="3"/>
      </rPr>
      <t xml:space="preserve">
 ▪ 종사자식사비(54명워크샵) </t>
    </r>
    <r>
      <rPr>
        <b/>
        <sz val="10"/>
        <color indexed="8"/>
        <rFont val="굴림"/>
        <family val="3"/>
      </rPr>
      <t>2,430,000원</t>
    </r>
    <r>
      <rPr>
        <sz val="10"/>
        <color indexed="8"/>
        <rFont val="굴림"/>
        <family val="3"/>
      </rPr>
      <t xml:space="preserve">
 ▪ 피복구입 100,000원*52명=</t>
    </r>
    <r>
      <rPr>
        <b/>
        <sz val="10"/>
        <color indexed="8"/>
        <rFont val="굴림"/>
        <family val="3"/>
      </rPr>
      <t>5,200,000원</t>
    </r>
    <r>
      <rPr>
        <sz val="10"/>
        <color indexed="8"/>
        <rFont val="굴림"/>
        <family val="3"/>
      </rPr>
      <t xml:space="preserve">
 ▪ 전시회관련식사비 </t>
    </r>
    <r>
      <rPr>
        <b/>
        <sz val="10"/>
        <color indexed="8"/>
        <rFont val="굴림"/>
        <family val="3"/>
      </rPr>
      <t>957,400원</t>
    </r>
    <r>
      <rPr>
        <sz val="10"/>
        <color indexed="8"/>
        <rFont val="굴림"/>
        <family val="3"/>
      </rPr>
      <t xml:space="preserve">
 ▪ 전담사회복지사 250,000*4명=</t>
    </r>
    <r>
      <rPr>
        <b/>
        <sz val="10"/>
        <color indexed="8"/>
        <rFont val="굴림"/>
        <family val="3"/>
      </rPr>
      <t>1,000,000원</t>
    </r>
    <r>
      <rPr>
        <sz val="10"/>
        <color indexed="8"/>
        <rFont val="굴림"/>
        <family val="3"/>
      </rPr>
      <t xml:space="preserve">
 ▪ 종사자식사 (2회)</t>
    </r>
    <r>
      <rPr>
        <b/>
        <sz val="10"/>
        <color indexed="8"/>
        <rFont val="굴림"/>
        <family val="3"/>
      </rPr>
      <t xml:space="preserve"> 201,000원</t>
    </r>
  </si>
  <si>
    <r>
      <t xml:space="preserve">  ▪ 복사기 임대료 </t>
    </r>
    <r>
      <rPr>
        <b/>
        <sz val="10"/>
        <rFont val="굴림"/>
        <family val="3"/>
      </rPr>
      <t>1,210,000원</t>
    </r>
    <r>
      <rPr>
        <sz val="10"/>
        <rFont val="굴림"/>
        <family val="3"/>
      </rPr>
      <t xml:space="preserve">
   월 사용료 110,000원*11월=1,210,000원
  ▪ 컴퓨터임대료</t>
    </r>
    <r>
      <rPr>
        <b/>
        <sz val="10"/>
        <rFont val="굴림"/>
        <family val="3"/>
      </rPr>
      <t xml:space="preserve"> 2,376,000원</t>
    </r>
    <r>
      <rPr>
        <sz val="10"/>
        <rFont val="굴림"/>
        <family val="3"/>
      </rPr>
      <t xml:space="preserve">
   55,000원*9개월*4대=1,980,000원
   66,000원*3개월*2대=396,000원
  ▪ 흑백/ 칼라사용추가요금 </t>
    </r>
    <r>
      <rPr>
        <b/>
        <sz val="10"/>
        <rFont val="굴림"/>
        <family val="3"/>
      </rPr>
      <t xml:space="preserve"> 1,080,000원</t>
    </r>
    <r>
      <rPr>
        <sz val="10"/>
        <rFont val="굴림"/>
        <family val="3"/>
      </rPr>
      <t xml:space="preserve">
  ▪ 사무용품 및 포장용품</t>
    </r>
    <r>
      <rPr>
        <b/>
        <sz val="10"/>
        <rFont val="굴림"/>
        <family val="3"/>
      </rPr>
      <t>1,937,060원</t>
    </r>
    <r>
      <rPr>
        <sz val="10"/>
        <rFont val="굴림"/>
        <family val="3"/>
      </rPr>
      <t xml:space="preserve">
  ▪ 퇴직연금수수료 316,444원*1회=</t>
    </r>
    <r>
      <rPr>
        <b/>
        <sz val="10"/>
        <rFont val="굴림"/>
        <family val="3"/>
      </rPr>
      <t>316,444원</t>
    </r>
    <r>
      <rPr>
        <sz val="10"/>
        <rFont val="굴림"/>
        <family val="3"/>
      </rPr>
      <t xml:space="preserve">
  ▪ 기타수수료</t>
    </r>
    <r>
      <rPr>
        <b/>
        <sz val="10"/>
        <rFont val="굴림"/>
        <family val="3"/>
      </rPr>
      <t>19,400원</t>
    </r>
    <r>
      <rPr>
        <sz val="10"/>
        <rFont val="굴림"/>
        <family val="3"/>
      </rPr>
      <t xml:space="preserve">
    기타교육비</t>
    </r>
    <r>
      <rPr>
        <b/>
        <sz val="10"/>
        <rFont val="굴림"/>
        <family val="3"/>
      </rPr>
      <t xml:space="preserve"> 10,000원 </t>
    </r>
    <r>
      <rPr>
        <sz val="10"/>
        <rFont val="굴림"/>
        <family val="3"/>
      </rPr>
      <t xml:space="preserve">
    공인인증수수료</t>
    </r>
    <r>
      <rPr>
        <b/>
        <sz val="10"/>
        <rFont val="굴림"/>
        <family val="3"/>
      </rPr>
      <t xml:space="preserve"> 4,400원</t>
    </r>
    <r>
      <rPr>
        <sz val="10"/>
        <rFont val="굴림"/>
        <family val="3"/>
      </rPr>
      <t xml:space="preserve">
    이체수수료 </t>
    </r>
    <r>
      <rPr>
        <b/>
        <sz val="10"/>
        <rFont val="굴림"/>
        <family val="3"/>
      </rPr>
      <t>2,000원</t>
    </r>
    <r>
      <rPr>
        <sz val="10"/>
        <rFont val="굴림"/>
        <family val="3"/>
      </rPr>
      <t xml:space="preserve">
    불용품폐기</t>
    </r>
    <r>
      <rPr>
        <b/>
        <sz val="10"/>
        <rFont val="굴림"/>
        <family val="3"/>
      </rPr>
      <t xml:space="preserve"> 3,000원</t>
    </r>
  </si>
  <si>
    <r>
      <t xml:space="preserve"> ▪ 우편 및 전신전화료</t>
    </r>
    <r>
      <rPr>
        <b/>
        <sz val="10"/>
        <rFont val="굴림"/>
        <family val="3"/>
      </rPr>
      <t xml:space="preserve"> 601,820원   </t>
    </r>
    <r>
      <rPr>
        <sz val="10"/>
        <rFont val="굴림"/>
        <family val="3"/>
      </rPr>
      <t xml:space="preserve">     
   전화요금(1월~12월) : 601,820원</t>
    </r>
  </si>
  <si>
    <r>
      <t xml:space="preserve"> ▪ 기관차량보험료  </t>
    </r>
    <r>
      <rPr>
        <b/>
        <sz val="10"/>
        <rFont val="굴림"/>
        <family val="3"/>
      </rPr>
      <t xml:space="preserve"> 1,966,440원</t>
    </r>
    <r>
      <rPr>
        <sz val="10"/>
        <rFont val="굴림"/>
        <family val="3"/>
      </rPr>
      <t xml:space="preserve">      
   1,966,440원*1회=1,966,440원
  ▪ 소모품비</t>
    </r>
    <r>
      <rPr>
        <b/>
        <sz val="10"/>
        <rFont val="굴림"/>
        <family val="3"/>
      </rPr>
      <t xml:space="preserve"> 569,730원</t>
    </r>
    <r>
      <rPr>
        <sz val="10"/>
        <rFont val="굴림"/>
        <family val="3"/>
      </rPr>
      <t xml:space="preserve">
  ▪ 주유비 70,000원*13회</t>
    </r>
    <r>
      <rPr>
        <b/>
        <sz val="10"/>
        <rFont val="굴림"/>
        <family val="3"/>
      </rPr>
      <t>=910,000원</t>
    </r>
    <r>
      <rPr>
        <sz val="10"/>
        <rFont val="굴림"/>
        <family val="3"/>
      </rPr>
      <t xml:space="preserve">
  ▪ 자동차세</t>
    </r>
    <r>
      <rPr>
        <b/>
        <sz val="10"/>
        <rFont val="굴림"/>
        <family val="3"/>
      </rPr>
      <t xml:space="preserve"> 60,830원</t>
    </r>
    <r>
      <rPr>
        <sz val="10"/>
        <rFont val="굴림"/>
        <family val="3"/>
      </rPr>
      <t xml:space="preserve">
  ▪ 차량검사료 </t>
    </r>
    <r>
      <rPr>
        <b/>
        <sz val="10"/>
        <rFont val="굴림"/>
        <family val="3"/>
      </rPr>
      <t>40,000원</t>
    </r>
    <r>
      <rPr>
        <sz val="10"/>
        <rFont val="굴림"/>
        <family val="3"/>
      </rPr>
      <t xml:space="preserve">
  ▪ 타이어교환 130,000원*4개=</t>
    </r>
    <r>
      <rPr>
        <b/>
        <sz val="10"/>
        <rFont val="굴림"/>
        <family val="3"/>
      </rPr>
      <t>520,000원</t>
    </r>
  </si>
  <si>
    <r>
      <t>▪ 맞춤광장 시스템 사용료</t>
    </r>
    <r>
      <rPr>
        <b/>
        <sz val="10"/>
        <rFont val="굴림"/>
        <family val="3"/>
      </rPr>
      <t xml:space="preserve"> 379,100원</t>
    </r>
    <r>
      <rPr>
        <sz val="10"/>
        <rFont val="굴림"/>
        <family val="3"/>
      </rPr>
      <t xml:space="preserve">
   25,000원*5개월=125,000원     
   36,300원*7개월=254,100원</t>
    </r>
  </si>
  <si>
    <r>
      <t xml:space="preserve">
 ▪ 리플렛 제작 840원*500매=</t>
    </r>
    <r>
      <rPr>
        <b/>
        <sz val="10"/>
        <rFont val="굴림"/>
        <family val="3"/>
      </rPr>
      <t>420,000원</t>
    </r>
    <r>
      <rPr>
        <sz val="10"/>
        <rFont val="굴림"/>
        <family val="3"/>
      </rPr>
      <t xml:space="preserve">
 ▪ 홍보용물티슈(20매)300원*850개=</t>
    </r>
    <r>
      <rPr>
        <b/>
        <sz val="10"/>
        <rFont val="굴림"/>
        <family val="3"/>
      </rPr>
      <t>255,000원</t>
    </r>
    <r>
      <rPr>
        <sz val="10"/>
        <rFont val="굴림"/>
        <family val="3"/>
      </rPr>
      <t xml:space="preserve">
 ▪ 폼보드 제작 33,000원*1식=</t>
    </r>
    <r>
      <rPr>
        <b/>
        <sz val="10"/>
        <rFont val="굴림"/>
        <family val="3"/>
      </rPr>
      <t>33,000원</t>
    </r>
    <r>
      <rPr>
        <sz val="10"/>
        <rFont val="굴림"/>
        <family val="3"/>
      </rPr>
      <t xml:space="preserve">
 ▪ 꽃다발구입 50,000*1개=</t>
    </r>
    <r>
      <rPr>
        <b/>
        <sz val="10"/>
        <rFont val="굴림"/>
        <family val="3"/>
      </rPr>
      <t>50,000원</t>
    </r>
  </si>
  <si>
    <r>
      <t xml:space="preserve"> ▪ 작품전시회 </t>
    </r>
    <r>
      <rPr>
        <b/>
        <sz val="10"/>
        <rFont val="굴림"/>
        <family val="3"/>
      </rPr>
      <t>6,486,750원</t>
    </r>
    <r>
      <rPr>
        <sz val="10"/>
        <rFont val="굴림"/>
        <family val="3"/>
      </rPr>
      <t xml:space="preserve">
   식사비(국고)8,000원*145명=1,160,000원
   식사비(후원금)2,000원*145명=290,000원
   간식비(국고)4,000원*160명=640,000원
   선물(롤케익)12,000원*108개=1,296,000원
   리플릿 2,125원*400부=850,000원
   대형현수막 300,000원*1식=300,000원
   배너 50,000원*2식=100,000원
   재료비 1,205,450원*1회=1,205,450원
   기타재료비162,300원*1회=162,300원
   강사비 200,000원*1명=200,000원
   사진출력2,000원*84장=168,000원
   디지털출력1000원*52장=52,000원
   풍선아트 63,000*1회=63,000원</t>
    </r>
  </si>
  <si>
    <r>
      <t>▪ 주거환경개선(씨앗봉사단참여)</t>
    </r>
    <r>
      <rPr>
        <b/>
        <sz val="10"/>
        <rFont val="굴림"/>
        <family val="3"/>
      </rPr>
      <t xml:space="preserve"> 200,000원</t>
    </r>
    <r>
      <rPr>
        <sz val="10"/>
        <rFont val="굴림"/>
        <family val="3"/>
      </rPr>
      <t xml:space="preserve">
  간식(음료구입) 50,000원*2회=100,000원
  청소용품비 100,000원*1회=100,000원</t>
    </r>
  </si>
  <si>
    <r>
      <t xml:space="preserve">
 ▪ 혹서기 반찬나눔</t>
    </r>
    <r>
      <rPr>
        <b/>
        <sz val="10"/>
        <rFont val="굴림"/>
        <family val="3"/>
      </rPr>
      <t xml:space="preserve"> 3,000,000원</t>
    </r>
    <r>
      <rPr>
        <sz val="10"/>
        <rFont val="굴림"/>
        <family val="3"/>
      </rPr>
      <t xml:space="preserve">
 15,000원*100명*2회=3,000,000원
</t>
    </r>
  </si>
  <si>
    <r>
      <rPr>
        <sz val="10"/>
        <color indexed="8"/>
        <rFont val="Segoe UI Symbol"/>
        <family val="2"/>
      </rPr>
      <t xml:space="preserve">  ◾</t>
    </r>
    <r>
      <rPr>
        <sz val="10"/>
        <color indexed="8"/>
        <rFont val="굴림"/>
        <family val="3"/>
      </rPr>
      <t xml:space="preserve"> 사회복지사 </t>
    </r>
    <r>
      <rPr>
        <b/>
        <sz val="10"/>
        <color indexed="8"/>
        <rFont val="굴림"/>
        <family val="3"/>
      </rPr>
      <t>108,510,000원</t>
    </r>
    <r>
      <rPr>
        <sz val="10"/>
        <color indexed="8"/>
        <rFont val="굴림"/>
        <family val="3"/>
      </rPr>
      <t xml:space="preserve">                   
    2,300,000원*12개월*3명=82,800,000원
    2,300,000원*3개월*1명=6,900,000원
    2,090,000원*9개월*1명=18,810,000원
</t>
    </r>
    <r>
      <rPr>
        <sz val="10"/>
        <color indexed="8"/>
        <rFont val="Segoe UI Symbol"/>
        <family val="2"/>
      </rPr>
      <t xml:space="preserve">  ◾</t>
    </r>
    <r>
      <rPr>
        <sz val="10"/>
        <color indexed="8"/>
        <rFont val="굴림"/>
        <family val="3"/>
      </rPr>
      <t xml:space="preserve"> 생활지원사 </t>
    </r>
    <r>
      <rPr>
        <b/>
        <sz val="10"/>
        <color indexed="8"/>
        <rFont val="굴림"/>
        <family val="3"/>
      </rPr>
      <t>709,614,040원</t>
    </r>
    <r>
      <rPr>
        <sz val="10"/>
        <color indexed="8"/>
        <rFont val="굴림"/>
        <family val="3"/>
      </rPr>
      <t xml:space="preserve">
    1,254,450원*12개월*47명=707,509,800원
    문** (1,254,450/31*3)*1명=121,400원
    임** (1,254,450/31*25일)*1명=1,011,650원
    문** (1,254,450/31*24일)*1명=971,190원</t>
    </r>
  </si>
  <si>
    <r>
      <t xml:space="preserve">  ▪ 종사자 교통비 및 통신비</t>
    </r>
    <r>
      <rPr>
        <b/>
        <sz val="10"/>
        <color indexed="8"/>
        <rFont val="굴림"/>
        <family val="3"/>
      </rPr>
      <t xml:space="preserve"> 122,735,480원 </t>
    </r>
    <r>
      <rPr>
        <sz val="10"/>
        <color indexed="8"/>
        <rFont val="굴림"/>
        <family val="3"/>
      </rPr>
      <t xml:space="preserve"> 
   200,000원*12개월*51명=122,400,000원
   문** (200,000원/31*3일)*1명=19,350원
   임** (200,000원/31*25일)*1명=161,290원
   문** (200,000원/31일*24일)*1명=154,840원 
 ▪ 종사자 명절 휴가비 </t>
    </r>
    <r>
      <rPr>
        <b/>
        <sz val="10"/>
        <color indexed="8"/>
        <rFont val="굴림"/>
        <family val="3"/>
      </rPr>
      <t>10,400,000원</t>
    </r>
    <r>
      <rPr>
        <sz val="10"/>
        <color indexed="8"/>
        <rFont val="굴림"/>
        <family val="3"/>
      </rPr>
      <t xml:space="preserve">
   100,000원*2회*52명=10,400,000원
 ▪ 종사자 혹한기/혹서기활동비</t>
    </r>
    <r>
      <rPr>
        <b/>
        <sz val="10"/>
        <color indexed="8"/>
        <rFont val="굴림"/>
        <family val="3"/>
      </rPr>
      <t xml:space="preserve"> 15,300,000원</t>
    </r>
    <r>
      <rPr>
        <sz val="10"/>
        <color indexed="8"/>
        <rFont val="굴림"/>
        <family val="3"/>
      </rPr>
      <t xml:space="preserve">
   50,000원*6회*51명=15,300,000원</t>
    </r>
  </si>
  <si>
    <r>
      <t xml:space="preserve">
 ▪ 종사자 퇴직적립금 </t>
    </r>
    <r>
      <rPr>
        <b/>
        <sz val="10"/>
        <color indexed="8"/>
        <rFont val="굴림"/>
        <family val="3"/>
      </rPr>
      <t>72,158,960원</t>
    </r>
    <r>
      <rPr>
        <sz val="10"/>
        <color indexed="8"/>
        <rFont val="굴림"/>
        <family val="3"/>
      </rPr>
      <t xml:space="preserve">
  865,907,520원/12개월=72,158,960원
</t>
    </r>
    <r>
      <rPr>
        <b/>
        <sz val="10"/>
        <color indexed="8"/>
        <rFont val="굴림"/>
        <family val="3"/>
      </rPr>
      <t xml:space="preserve">  반환금(김은정) 1,618,680원</t>
    </r>
  </si>
  <si>
    <r>
      <t xml:space="preserve">
▪</t>
    </r>
    <r>
      <rPr>
        <sz val="10"/>
        <color indexed="8"/>
        <rFont val="굴림"/>
        <family val="3"/>
      </rPr>
      <t xml:space="preserve"> 종사자 상여금 </t>
    </r>
    <r>
      <rPr>
        <b/>
        <sz val="10"/>
        <color indexed="8"/>
        <rFont val="굴림"/>
        <family val="3"/>
      </rPr>
      <t>9,069,200원</t>
    </r>
    <r>
      <rPr>
        <sz val="10"/>
        <color indexed="8"/>
        <rFont val="굴림"/>
        <family val="3"/>
      </rPr>
      <t xml:space="preserve">
  전담사회복지사 254,800원*4명=1,019,200원
  생활지원사 175,000원*46명=8,050,000원</t>
    </r>
  </si>
  <si>
    <r>
      <t xml:space="preserve"> ▪ 노인맞춤돌봄종합공제(64명)</t>
    </r>
    <r>
      <rPr>
        <b/>
        <sz val="10"/>
        <rFont val="굴림"/>
        <family val="3"/>
      </rPr>
      <t xml:space="preserve"> 1,785,000원</t>
    </r>
    <r>
      <rPr>
        <sz val="10"/>
        <rFont val="굴림"/>
        <family val="3"/>
      </rPr>
      <t xml:space="preserve">
   35,000원*51명1,7805,000원
 ▪ 노인맞춤돌봄종합공제 수수료</t>
    </r>
    <r>
      <rPr>
        <b/>
        <sz val="10"/>
        <rFont val="굴림"/>
        <family val="3"/>
      </rPr>
      <t xml:space="preserve"> 500원</t>
    </r>
  </si>
  <si>
    <r>
      <t xml:space="preserve"> ▪ 회의비</t>
    </r>
    <r>
      <rPr>
        <b/>
        <sz val="10"/>
        <rFont val="굴림"/>
        <family val="3"/>
      </rPr>
      <t xml:space="preserve"> 1,350,120원</t>
    </r>
    <r>
      <rPr>
        <sz val="10"/>
        <rFont val="굴림"/>
        <family val="3"/>
      </rPr>
      <t xml:space="preserve">
 ▪ 혹서기종사자삼다수지원 8,000원*52명=</t>
    </r>
    <r>
      <rPr>
        <b/>
        <sz val="10"/>
        <rFont val="굴림"/>
        <family val="3"/>
      </rPr>
      <t>416,000원</t>
    </r>
    <r>
      <rPr>
        <sz val="10"/>
        <rFont val="굴림"/>
        <family val="3"/>
      </rPr>
      <t xml:space="preserve">
 ▪ 차량봉사료 70,000원*1명=</t>
    </r>
    <r>
      <rPr>
        <b/>
        <sz val="10"/>
        <rFont val="굴림"/>
        <family val="3"/>
      </rPr>
      <t>70,000원</t>
    </r>
  </si>
  <si>
    <r>
      <t xml:space="preserve"> ▪ 회계검증비(한정훈회계사무실)</t>
    </r>
    <r>
      <rPr>
        <b/>
        <sz val="10"/>
        <rFont val="굴림"/>
        <family val="3"/>
      </rPr>
      <t xml:space="preserve"> 1,920,100원</t>
    </r>
    <r>
      <rPr>
        <sz val="10"/>
        <rFont val="굴림"/>
        <family val="3"/>
      </rPr>
      <t xml:space="preserve">
   법인전입금 1,420,100원
   국고보조금 500,000원</t>
    </r>
  </si>
  <si>
    <r>
      <t xml:space="preserve"> ▪ 생활지원사 60,000원*60명=</t>
    </r>
    <r>
      <rPr>
        <b/>
        <sz val="10"/>
        <rFont val="굴림"/>
        <family val="3"/>
      </rPr>
      <t>3,600,000명</t>
    </r>
    <r>
      <rPr>
        <sz val="10"/>
        <rFont val="굴림"/>
        <family val="3"/>
      </rPr>
      <t xml:space="preserve">
   생활지원사 40,000원*46명=1,840,000원
 ▪ 사회복지사 150,000원*4명= 600,000원</t>
    </r>
  </si>
  <si>
    <r>
      <t xml:space="preserve"> ▪ 전통놀이프로그램</t>
    </r>
    <r>
      <rPr>
        <b/>
        <sz val="10"/>
        <rFont val="굴림"/>
        <family val="3"/>
      </rPr>
      <t xml:space="preserve"> 1,865,120원</t>
    </r>
    <r>
      <rPr>
        <sz val="10"/>
        <rFont val="굴림"/>
        <family val="3"/>
      </rPr>
      <t xml:space="preserve">
  재료비 10,650원*100명+120원=1,065,120원
  식사비 10,000원*80명=800,000원</t>
    </r>
  </si>
  <si>
    <r>
      <t xml:space="preserve"> ▪ 소집단활동(후원금)</t>
    </r>
    <r>
      <rPr>
        <b/>
        <sz val="10"/>
        <rFont val="굴림"/>
        <family val="3"/>
      </rPr>
      <t xml:space="preserve"> </t>
    </r>
    <r>
      <rPr>
        <b/>
        <sz val="10"/>
        <color indexed="8"/>
        <rFont val="굴림"/>
        <family val="3"/>
      </rPr>
      <t>706,400원</t>
    </r>
    <r>
      <rPr>
        <sz val="10"/>
        <rFont val="굴림"/>
        <family val="3"/>
      </rPr>
      <t xml:space="preserve">
  -봉개동어르신 7,410원*14명+60원=103,800원
  -카페체험 8,400원*36명+200원=302,600원
  -삼양동카페체험 15,000원*20명=300,000원
 ▪ 소집단활동(국고)</t>
    </r>
    <r>
      <rPr>
        <b/>
        <sz val="10"/>
        <rFont val="굴림"/>
        <family val="3"/>
      </rPr>
      <t xml:space="preserve"> 601,940원</t>
    </r>
    <r>
      <rPr>
        <sz val="10"/>
        <rFont val="굴림"/>
        <family val="3"/>
      </rPr>
      <t xml:space="preserve">
  간식비 4,000원*79명=316,000원
  활동비 3,000원*79명-1,600원=235,400원
  보험료 50,540원*1회=50,540원</t>
    </r>
  </si>
  <si>
    <r>
      <t xml:space="preserve"> ▪ 문화체험(고추장)프로그램</t>
    </r>
    <r>
      <rPr>
        <b/>
        <sz val="10"/>
        <rFont val="굴림"/>
        <family val="3"/>
      </rPr>
      <t xml:space="preserve"> 1,075,450원</t>
    </r>
    <r>
      <rPr>
        <sz val="10"/>
        <rFont val="굴림"/>
        <family val="3"/>
      </rPr>
      <t xml:space="preserve">
   활동비 15,000원*1회*30명=450,000원
   식대 8,000원*1회*38명=304,000원
   간식비 4,000원*1회*30명=120,000원
   보험료 91,450원*1회=91,450원
   현수막 40,000원*1개=40,000원
   봉사료 70,000원*1회=70,000원</t>
    </r>
  </si>
  <si>
    <r>
      <t xml:space="preserve"> ▪ 절기행사프로그램 설명절</t>
    </r>
    <r>
      <rPr>
        <b/>
        <sz val="10"/>
        <rFont val="굴림"/>
        <family val="3"/>
      </rPr>
      <t xml:space="preserve"> 6,130,000원</t>
    </r>
    <r>
      <rPr>
        <sz val="10"/>
        <rFont val="굴림"/>
        <family val="3"/>
      </rPr>
      <t xml:space="preserve">
   떡국떡 8,000원*675개=5,400,000원
   사골육수 1,000원*730개=730,000원
 ▪ 절기행사프로그램 추석</t>
    </r>
    <r>
      <rPr>
        <b/>
        <sz val="10"/>
        <rFont val="굴림"/>
        <family val="3"/>
      </rPr>
      <t xml:space="preserve"> 1,200,000원</t>
    </r>
    <r>
      <rPr>
        <sz val="10"/>
        <rFont val="굴림"/>
        <family val="3"/>
      </rPr>
      <t xml:space="preserve">
   김치구입 25,000원*48명=1,200,000원
 ▪ 사회복지공동모금회지정기탁사업 </t>
    </r>
    <r>
      <rPr>
        <b/>
        <sz val="10"/>
        <rFont val="굴림"/>
        <family val="3"/>
      </rPr>
      <t xml:space="preserve"> 3,000,000원</t>
    </r>
    <r>
      <rPr>
        <sz val="10"/>
        <rFont val="굴림"/>
        <family val="3"/>
      </rPr>
      <t xml:space="preserve">
  찹쌀 7,000원*420명=2,940,000원
  라벨지 15,000원*4권=60,000원
 ▪ 한국마사회사회공헌재단</t>
    </r>
    <r>
      <rPr>
        <b/>
        <sz val="10"/>
        <rFont val="굴림"/>
        <family val="3"/>
      </rPr>
      <t xml:space="preserve"> 5,000,000원</t>
    </r>
    <r>
      <rPr>
        <sz val="10"/>
        <rFont val="굴림"/>
        <family val="3"/>
      </rPr>
      <t xml:space="preserve">
  정육셋트 50,000원*100명=5,000,000원
 ▪ 절기(어버이날) </t>
    </r>
    <r>
      <rPr>
        <b/>
        <sz val="10"/>
        <rFont val="굴림"/>
        <family val="3"/>
      </rPr>
      <t>440,700원</t>
    </r>
    <r>
      <rPr>
        <sz val="10"/>
        <rFont val="굴림"/>
        <family val="3"/>
      </rPr>
      <t xml:space="preserve">
  1,130원*390개=440,700원
</t>
    </r>
  </si>
  <si>
    <r>
      <t xml:space="preserve"> ▪ 후원업체방문</t>
    </r>
    <r>
      <rPr>
        <b/>
        <sz val="10"/>
        <rFont val="굴림"/>
        <family val="3"/>
      </rPr>
      <t xml:space="preserve"> 280,000원</t>
    </r>
    <r>
      <rPr>
        <sz val="10"/>
        <rFont val="굴림"/>
        <family val="3"/>
      </rPr>
      <t xml:space="preserve">
  음료 14,000원*20개=280,000원</t>
    </r>
  </si>
  <si>
    <r>
      <t xml:space="preserve"> ▪ 유인물제작</t>
    </r>
    <r>
      <rPr>
        <b/>
        <sz val="10"/>
        <rFont val="굴림"/>
        <family val="3"/>
      </rPr>
      <t xml:space="preserve"> 440,000원</t>
    </r>
    <r>
      <rPr>
        <sz val="10"/>
        <rFont val="굴림"/>
        <family val="3"/>
      </rPr>
      <t xml:space="preserve">
   혹서기 1,000장*220원=220,000원,
   혹한기 1,000장*220원=220,000원
 ▪ 기관홍보 </t>
    </r>
    <r>
      <rPr>
        <b/>
        <sz val="10"/>
        <rFont val="굴림"/>
        <family val="3"/>
      </rPr>
      <t>200,000원</t>
    </r>
    <r>
      <rPr>
        <sz val="10"/>
        <rFont val="굴림"/>
        <family val="3"/>
      </rPr>
      <t xml:space="preserve">
   유인물제작 200,000원*1회=200,000원</t>
    </r>
  </si>
  <si>
    <r>
      <t xml:space="preserve"> ▪ 반환(2023.03.24)처리
   국고잔액</t>
    </r>
    <r>
      <rPr>
        <b/>
        <sz val="10"/>
        <rFont val="굴림"/>
        <family val="3"/>
      </rPr>
      <t xml:space="preserve"> 242원</t>
    </r>
    <r>
      <rPr>
        <sz val="10"/>
        <rFont val="굴림"/>
        <family val="3"/>
      </rPr>
      <t xml:space="preserve">
 180,292원에서 대체96,000원,
  환입  </t>
    </r>
    <r>
      <rPr>
        <b/>
        <sz val="10"/>
        <rFont val="굴림"/>
        <family val="3"/>
      </rPr>
      <t>84,050</t>
    </r>
    <r>
      <rPr>
        <sz val="10"/>
        <rFont val="굴림"/>
        <family val="3"/>
      </rPr>
      <t xml:space="preserve">
  지방비잔액</t>
    </r>
    <r>
      <rPr>
        <b/>
        <sz val="10"/>
        <rFont val="굴림"/>
        <family val="3"/>
      </rPr>
      <t xml:space="preserve"> 3,125원</t>
    </r>
  </si>
  <si>
    <t>캐쉬백(신협)</t>
  </si>
  <si>
    <t>김순금 외</t>
  </si>
  <si>
    <t>법인전입금10,000,000원
 후원금 1,000,000원</t>
  </si>
  <si>
    <r>
      <t xml:space="preserve">2023년도 세입 </t>
    </r>
    <r>
      <rPr>
        <b/>
        <u val="single"/>
        <sz val="20"/>
        <rFont val="돋움"/>
        <family val="3"/>
      </rPr>
      <t xml:space="preserve">• </t>
    </r>
    <r>
      <rPr>
        <b/>
        <u val="single"/>
        <sz val="20"/>
        <rFont val="굴림"/>
        <family val="3"/>
      </rPr>
      <t>세출 결산(안)</t>
    </r>
  </si>
  <si>
    <r>
      <t xml:space="preserve"> 2023년 노인맞춤돌봄서비스 세입 </t>
    </r>
    <r>
      <rPr>
        <b/>
        <sz val="20"/>
        <rFont val="돋움"/>
        <family val="3"/>
      </rPr>
      <t>•</t>
    </r>
    <r>
      <rPr>
        <b/>
        <sz val="16"/>
        <rFont val="굴림"/>
        <family val="3"/>
      </rPr>
      <t xml:space="preserve"> </t>
    </r>
    <r>
      <rPr>
        <b/>
        <sz val="20"/>
        <rFont val="굴림"/>
        <family val="3"/>
      </rPr>
      <t>세출 결산(안)</t>
    </r>
  </si>
  <si>
    <r>
      <t xml:space="preserve"> ▪ 차량임차료</t>
    </r>
    <r>
      <rPr>
        <b/>
        <sz val="10"/>
        <rFont val="굴림"/>
        <family val="3"/>
      </rPr>
      <t xml:space="preserve"> 100,000원</t>
    </r>
    <r>
      <rPr>
        <sz val="10"/>
        <rFont val="굴림"/>
        <family val="3"/>
      </rPr>
      <t xml:space="preserve">
 물품수령(마사회제주본부) 100,000원*1대=100,000원</t>
    </r>
  </si>
  <si>
    <t>국고200원, 지방비3,340원
 법인2,533원, 후원금 5,525원
e나라 이자 3,190,331원</t>
  </si>
  <si>
    <r>
      <t xml:space="preserve"> ▪ e나라도움 집행잔액</t>
    </r>
    <r>
      <rPr>
        <b/>
        <sz val="10"/>
        <rFont val="굴림"/>
        <family val="3"/>
      </rPr>
      <t xml:space="preserve"> 244,837,986원
 ▪ e나라도움 집행이자 3,190,331원
 ▪ </t>
    </r>
    <r>
      <rPr>
        <sz val="10"/>
        <rFont val="굴림"/>
        <family val="3"/>
      </rPr>
      <t>통장 잔액 농협</t>
    </r>
    <r>
      <rPr>
        <b/>
        <sz val="10"/>
        <rFont val="굴림"/>
        <family val="3"/>
      </rPr>
      <t xml:space="preserve"> 7,217,514원, </t>
    </r>
    <r>
      <rPr>
        <sz val="10"/>
        <rFont val="굴림"/>
        <family val="3"/>
      </rPr>
      <t>신협</t>
    </r>
    <r>
      <rPr>
        <b/>
        <sz val="10"/>
        <rFont val="굴림"/>
        <family val="3"/>
      </rPr>
      <t xml:space="preserve"> 53,562원</t>
    </r>
    <r>
      <rPr>
        <sz val="10"/>
        <rFont val="굴림"/>
        <family val="3"/>
      </rPr>
      <t xml:space="preserve">
    </t>
    </r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</si>
</sst>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0.000%"/>
    <numFmt numFmtId="192" formatCode="_-* #,##0.0_-;\-* #,##0.0_-;_-* &quot;-&quot;?_-;_-@_-"/>
    <numFmt numFmtId="193" formatCode="#,##0_ "/>
    <numFmt numFmtId="194" formatCode="#&quot;△&quot;#"/>
    <numFmt numFmtId="195" formatCode="#,##0_);[Red]\(#,##0\)"/>
    <numFmt numFmtId="196" formatCode="_-* #,##0.0000_-;\-* #,##0.0000_-;_-* &quot;-&quot;????_-;_-@_-"/>
    <numFmt numFmtId="197" formatCode="_-* #,##0.000000000_-;\-* #,##0.000000000_-;_-* &quot;-&quot;?????????_-;_-@_-"/>
    <numFmt numFmtId="198" formatCode="[$-412]yyyy&quot;년 &quot;m&quot;월 &quot;d&quot;일 &quot;dddd"/>
    <numFmt numFmtId="199" formatCode="[$-412]AM/PM\ h:mm:ss"/>
    <numFmt numFmtId="200" formatCode="0_);[Red]\(0\)"/>
    <numFmt numFmtId="201" formatCode="[$-412]yyyy&quot;년&quot;\ m&quot;월&quot;\ d&quot;일&quot;\ dddd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?_-;_-@_-"/>
    <numFmt numFmtId="206" formatCode="#,##0_ ;[Red]\-#,##0\ "/>
    <numFmt numFmtId="207" formatCode="\△"/>
    <numFmt numFmtId="208" formatCode="_-* #,##0_-;\-* #,##0_△\-;_-* &quot;-&quot;_-;_-@_-"/>
    <numFmt numFmtId="209" formatCode="\△_-* #,##0_-;\-* #,##0_-;_-* &quot;-&quot;_-;_-@_-"/>
    <numFmt numFmtId="210" formatCode="_△\-* #,##0_-;\-* #,##0_-;_-* &quot;-&quot;_-;_-@_-"/>
    <numFmt numFmtId="211" formatCode="_-*△\ #,##0_-;\-* #,##0_-;_-* &quot;-&quot;_-;_-@_-"/>
    <numFmt numFmtId="212" formatCode="_-* #,##0_-;\△* #,##0_-;_-* &quot;-&quot;_-;_-@_-"/>
    <numFmt numFmtId="213" formatCode="_-* #,##0.0_-;\△* #,##0.0_-;_-* &quot;-&quot;?_-;_-@_-"/>
    <numFmt numFmtId="214" formatCode="0_);\(0\)"/>
    <numFmt numFmtId="215" formatCode="#,##0_);\(#,##0\)"/>
    <numFmt numFmtId="216" formatCode="_-* #,##0_-;\△* #,##0_-;_-* &quot;-&quot;?_-;_-@_-"/>
  </numFmts>
  <fonts count="75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4"/>
      <name val="굴림"/>
      <family val="3"/>
    </font>
    <font>
      <sz val="10"/>
      <name val="굴림"/>
      <family val="3"/>
    </font>
    <font>
      <sz val="10"/>
      <name val="돋움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sz val="9"/>
      <color indexed="8"/>
      <name val="굴림"/>
      <family val="3"/>
    </font>
    <font>
      <sz val="9"/>
      <name val="굴림"/>
      <family val="3"/>
    </font>
    <font>
      <b/>
      <sz val="9"/>
      <color indexed="8"/>
      <name val="굴림"/>
      <family val="3"/>
    </font>
    <font>
      <b/>
      <sz val="11"/>
      <name val="굴림"/>
      <family val="3"/>
    </font>
    <font>
      <b/>
      <u val="singleAccounting"/>
      <sz val="11"/>
      <name val="돋움"/>
      <family val="3"/>
    </font>
    <font>
      <b/>
      <sz val="15"/>
      <name val="굴림"/>
      <family val="3"/>
    </font>
    <font>
      <b/>
      <u val="single"/>
      <sz val="12"/>
      <name val="굴림"/>
      <family val="3"/>
    </font>
    <font>
      <sz val="15"/>
      <name val="굴림"/>
      <family val="3"/>
    </font>
    <font>
      <sz val="14"/>
      <name val="돋움"/>
      <family val="3"/>
    </font>
    <font>
      <b/>
      <sz val="14"/>
      <name val="돋움"/>
      <family val="3"/>
    </font>
    <font>
      <u val="single"/>
      <sz val="11"/>
      <name val="돋움"/>
      <family val="3"/>
    </font>
    <font>
      <b/>
      <sz val="16"/>
      <name val="돋움"/>
      <family val="3"/>
    </font>
    <font>
      <b/>
      <sz val="22"/>
      <name val="굴림"/>
      <family val="3"/>
    </font>
    <font>
      <u val="single"/>
      <sz val="20"/>
      <name val="굴림"/>
      <family val="3"/>
    </font>
    <font>
      <b/>
      <sz val="20"/>
      <name val="굴림"/>
      <family val="3"/>
    </font>
    <font>
      <b/>
      <sz val="16"/>
      <name val="굴림"/>
      <family val="3"/>
    </font>
    <font>
      <b/>
      <sz val="26"/>
      <name val="굴림"/>
      <family val="3"/>
    </font>
    <font>
      <b/>
      <sz val="11"/>
      <name val="돋움"/>
      <family val="3"/>
    </font>
    <font>
      <b/>
      <u val="single"/>
      <sz val="20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sz val="10"/>
      <color indexed="8"/>
      <name val="굴림"/>
      <family val="3"/>
    </font>
    <font>
      <sz val="10"/>
      <color indexed="8"/>
      <name val="Segoe UI Symbol"/>
      <family val="2"/>
    </font>
    <font>
      <sz val="10"/>
      <color indexed="8"/>
      <name val="돋움"/>
      <family val="3"/>
    </font>
    <font>
      <b/>
      <u val="single"/>
      <sz val="20"/>
      <name val="돋움"/>
      <family val="3"/>
    </font>
    <font>
      <b/>
      <sz val="20"/>
      <name val="돋움"/>
      <family val="3"/>
    </font>
    <font>
      <b/>
      <sz val="10"/>
      <color indexed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굴림"/>
      <family val="3"/>
    </font>
    <font>
      <sz val="10"/>
      <color rgb="FF000000"/>
      <name val="굴림"/>
      <family val="3"/>
    </font>
    <font>
      <sz val="9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31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41" fontId="13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4" xfId="0" applyBorder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6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195" fontId="0" fillId="0" borderId="0" xfId="0" applyNumberFormat="1" applyBorder="1" applyAlignment="1">
      <alignment vertical="center"/>
    </xf>
    <xf numFmtId="195" fontId="0" fillId="0" borderId="0" xfId="0" applyNumberFormat="1" applyAlignment="1">
      <alignment vertical="center"/>
    </xf>
    <xf numFmtId="195" fontId="7" fillId="0" borderId="0" xfId="0" applyNumberFormat="1" applyFont="1" applyAlignment="1">
      <alignment vertical="center"/>
    </xf>
    <xf numFmtId="195" fontId="5" fillId="0" borderId="0" xfId="0" applyNumberFormat="1" applyFont="1" applyBorder="1" applyAlignment="1">
      <alignment vertical="center"/>
    </xf>
    <xf numFmtId="195" fontId="0" fillId="0" borderId="0" xfId="0" applyNumberFormat="1" applyFill="1" applyAlignment="1">
      <alignment vertical="center"/>
    </xf>
    <xf numFmtId="195" fontId="7" fillId="0" borderId="0" xfId="0" applyNumberFormat="1" applyFont="1" applyFill="1" applyAlignment="1">
      <alignment vertical="center"/>
    </xf>
    <xf numFmtId="195" fontId="0" fillId="0" borderId="0" xfId="0" applyNumberFormat="1" applyFill="1" applyBorder="1" applyAlignment="1">
      <alignment vertical="center"/>
    </xf>
    <xf numFmtId="195" fontId="6" fillId="0" borderId="0" xfId="0" applyNumberFormat="1" applyFont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90" fontId="14" fillId="0" borderId="0" xfId="0" applyNumberFormat="1" applyFont="1" applyAlignment="1">
      <alignment vertical="center"/>
    </xf>
    <xf numFmtId="41" fontId="18" fillId="0" borderId="16" xfId="48" applyFont="1" applyBorder="1" applyAlignment="1">
      <alignment vertical="center"/>
    </xf>
    <xf numFmtId="194" fontId="21" fillId="0" borderId="0" xfId="0" applyNumberFormat="1" applyFont="1" applyBorder="1" applyAlignment="1">
      <alignment horizontal="center" vertical="center"/>
    </xf>
    <xf numFmtId="41" fontId="18" fillId="0" borderId="0" xfId="48" applyFont="1" applyFill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1" fontId="6" fillId="0" borderId="0" xfId="48" applyFont="1" applyFill="1" applyBorder="1" applyAlignment="1">
      <alignment horizontal="left" vertical="center"/>
    </xf>
    <xf numFmtId="0" fontId="9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 wrapText="1"/>
    </xf>
    <xf numFmtId="41" fontId="6" fillId="0" borderId="0" xfId="48" applyFont="1" applyFill="1" applyBorder="1" applyAlignment="1">
      <alignment horizontal="left" vertical="center" wrapText="1"/>
    </xf>
    <xf numFmtId="41" fontId="6" fillId="0" borderId="0" xfId="48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1" fontId="6" fillId="0" borderId="0" xfId="48" applyFont="1" applyAlignment="1">
      <alignment vertical="center"/>
    </xf>
    <xf numFmtId="41" fontId="0" fillId="0" borderId="0" xfId="48" applyFont="1" applyAlignment="1">
      <alignment vertical="center"/>
    </xf>
    <xf numFmtId="193" fontId="18" fillId="0" borderId="21" xfId="48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1" fontId="11" fillId="0" borderId="12" xfId="48" applyFont="1" applyFill="1" applyBorder="1" applyAlignment="1">
      <alignment horizontal="left" vertical="center"/>
    </xf>
    <xf numFmtId="0" fontId="11" fillId="0" borderId="22" xfId="0" applyFont="1" applyBorder="1" applyAlignment="1">
      <alignment horizontal="center" vertical="center" wrapText="1"/>
    </xf>
    <xf numFmtId="41" fontId="11" fillId="0" borderId="12" xfId="0" applyNumberFormat="1" applyFont="1" applyFill="1" applyBorder="1" applyAlignment="1">
      <alignment horizontal="center" vertical="center"/>
    </xf>
    <xf numFmtId="41" fontId="11" fillId="0" borderId="23" xfId="48" applyFont="1" applyFill="1" applyBorder="1" applyAlignment="1">
      <alignment horizontal="left" vertical="center"/>
    </xf>
    <xf numFmtId="41" fontId="7" fillId="0" borderId="0" xfId="48" applyFont="1" applyAlignment="1">
      <alignment vertical="center"/>
    </xf>
    <xf numFmtId="41" fontId="11" fillId="0" borderId="15" xfId="48" applyFont="1" applyFill="1" applyBorder="1" applyAlignment="1">
      <alignment horizontal="left" vertical="center"/>
    </xf>
    <xf numFmtId="41" fontId="11" fillId="0" borderId="24" xfId="48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1" fontId="11" fillId="0" borderId="28" xfId="48" applyNumberFormat="1" applyFont="1" applyFill="1" applyBorder="1" applyAlignment="1">
      <alignment horizontal="left" vertical="center" wrapText="1"/>
    </xf>
    <xf numFmtId="41" fontId="13" fillId="0" borderId="29" xfId="48" applyFont="1" applyFill="1" applyBorder="1" applyAlignment="1">
      <alignment vertical="center"/>
    </xf>
    <xf numFmtId="41" fontId="13" fillId="0" borderId="30" xfId="48" applyFont="1" applyBorder="1" applyAlignment="1">
      <alignment vertical="center"/>
    </xf>
    <xf numFmtId="41" fontId="2" fillId="0" borderId="31" xfId="48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3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93" fontId="2" fillId="0" borderId="34" xfId="48" applyNumberFormat="1" applyFont="1" applyFill="1" applyBorder="1" applyAlignment="1">
      <alignment vertical="center"/>
    </xf>
    <xf numFmtId="193" fontId="2" fillId="0" borderId="35" xfId="48" applyNumberFormat="1" applyFont="1" applyFill="1" applyBorder="1" applyAlignment="1">
      <alignment vertical="center"/>
    </xf>
    <xf numFmtId="193" fontId="2" fillId="0" borderId="36" xfId="48" applyNumberFormat="1" applyFont="1" applyFill="1" applyBorder="1" applyAlignment="1">
      <alignment vertical="center"/>
    </xf>
    <xf numFmtId="193" fontId="2" fillId="0" borderId="37" xfId="48" applyNumberFormat="1" applyFont="1" applyFill="1" applyBorder="1" applyAlignment="1">
      <alignment vertical="center"/>
    </xf>
    <xf numFmtId="193" fontId="2" fillId="0" borderId="38" xfId="48" applyNumberFormat="1" applyFont="1" applyFill="1" applyBorder="1" applyAlignment="1">
      <alignment vertical="center"/>
    </xf>
    <xf numFmtId="193" fontId="2" fillId="0" borderId="31" xfId="48" applyNumberFormat="1" applyFont="1" applyFill="1" applyBorder="1" applyAlignment="1">
      <alignment vertical="center"/>
    </xf>
    <xf numFmtId="193" fontId="2" fillId="0" borderId="39" xfId="48" applyNumberFormat="1" applyFont="1" applyFill="1" applyBorder="1" applyAlignment="1">
      <alignment vertical="center"/>
    </xf>
    <xf numFmtId="193" fontId="18" fillId="0" borderId="16" xfId="48" applyNumberFormat="1" applyFont="1" applyFill="1" applyBorder="1" applyAlignment="1">
      <alignment vertical="center"/>
    </xf>
    <xf numFmtId="193" fontId="18" fillId="0" borderId="16" xfId="48" applyNumberFormat="1" applyFont="1" applyBorder="1" applyAlignment="1">
      <alignment vertical="center"/>
    </xf>
    <xf numFmtId="41" fontId="6" fillId="33" borderId="40" xfId="48" applyFont="1" applyFill="1" applyBorder="1" applyAlignment="1">
      <alignment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1" fontId="6" fillId="33" borderId="43" xfId="48" applyFont="1" applyFill="1" applyBorder="1" applyAlignment="1">
      <alignment vertical="center"/>
    </xf>
    <xf numFmtId="41" fontId="11" fillId="0" borderId="15" xfId="48" applyFont="1" applyFill="1" applyBorder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41" fontId="6" fillId="33" borderId="44" xfId="48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193" fontId="13" fillId="0" borderId="29" xfId="48" applyNumberFormat="1" applyFont="1" applyFill="1" applyBorder="1" applyAlignment="1">
      <alignment vertical="center"/>
    </xf>
    <xf numFmtId="41" fontId="18" fillId="0" borderId="45" xfId="48" applyFont="1" applyBorder="1" applyAlignment="1">
      <alignment vertical="center"/>
    </xf>
    <xf numFmtId="41" fontId="8" fillId="0" borderId="13" xfId="48" applyFont="1" applyBorder="1" applyAlignment="1">
      <alignment horizontal="right" vertical="center" wrapText="1"/>
    </xf>
    <xf numFmtId="41" fontId="11" fillId="0" borderId="46" xfId="48" applyFont="1" applyFill="1" applyBorder="1" applyAlignment="1">
      <alignment horizontal="left" vertical="center"/>
    </xf>
    <xf numFmtId="41" fontId="11" fillId="0" borderId="47" xfId="48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41" fontId="0" fillId="33" borderId="0" xfId="48" applyFont="1" applyFill="1" applyAlignment="1">
      <alignment vertical="center"/>
    </xf>
    <xf numFmtId="41" fontId="0" fillId="33" borderId="0" xfId="0" applyNumberFormat="1" applyFill="1" applyAlignment="1">
      <alignment vertical="center"/>
    </xf>
    <xf numFmtId="41" fontId="7" fillId="33" borderId="0" xfId="48" applyFont="1" applyFill="1" applyAlignment="1">
      <alignment vertical="center"/>
    </xf>
    <xf numFmtId="41" fontId="7" fillId="33" borderId="0" xfId="0" applyNumberFormat="1" applyFont="1" applyFill="1" applyAlignment="1">
      <alignment vertical="center"/>
    </xf>
    <xf numFmtId="41" fontId="0" fillId="33" borderId="0" xfId="48" applyFont="1" applyFill="1" applyAlignment="1">
      <alignment vertical="center"/>
    </xf>
    <xf numFmtId="41" fontId="7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1" fontId="6" fillId="33" borderId="0" xfId="48" applyFont="1" applyFill="1" applyAlignment="1">
      <alignment vertical="center"/>
    </xf>
    <xf numFmtId="43" fontId="6" fillId="33" borderId="0" xfId="0" applyNumberFormat="1" applyFont="1" applyFill="1" applyAlignment="1">
      <alignment vertical="center"/>
    </xf>
    <xf numFmtId="0" fontId="6" fillId="33" borderId="2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41" fontId="6" fillId="33" borderId="48" xfId="48" applyFont="1" applyFill="1" applyBorder="1" applyAlignment="1">
      <alignment vertical="center"/>
    </xf>
    <xf numFmtId="41" fontId="8" fillId="33" borderId="44" xfId="48" applyFont="1" applyFill="1" applyBorder="1" applyAlignment="1">
      <alignment vertical="center"/>
    </xf>
    <xf numFmtId="0" fontId="6" fillId="33" borderId="49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94" fontId="21" fillId="0" borderId="46" xfId="0" applyNumberFormat="1" applyFont="1" applyBorder="1" applyAlignment="1">
      <alignment horizontal="center" vertical="center"/>
    </xf>
    <xf numFmtId="10" fontId="18" fillId="0" borderId="45" xfId="48" applyNumberFormat="1" applyFont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193" fontId="18" fillId="0" borderId="38" xfId="48" applyNumberFormat="1" applyFont="1" applyBorder="1" applyAlignment="1">
      <alignment vertical="center"/>
    </xf>
    <xf numFmtId="41" fontId="11" fillId="0" borderId="28" xfId="48" applyFont="1" applyFill="1" applyBorder="1" applyAlignment="1">
      <alignment vertical="center" wrapText="1"/>
    </xf>
    <xf numFmtId="10" fontId="18" fillId="0" borderId="52" xfId="48" applyNumberFormat="1" applyFont="1" applyBorder="1" applyAlignment="1">
      <alignment vertical="center"/>
    </xf>
    <xf numFmtId="41" fontId="11" fillId="0" borderId="53" xfId="48" applyFont="1" applyFill="1" applyBorder="1" applyAlignment="1">
      <alignment horizontal="left" vertical="center" wrapText="1"/>
    </xf>
    <xf numFmtId="41" fontId="11" fillId="0" borderId="20" xfId="48" applyFont="1" applyFill="1" applyBorder="1" applyAlignment="1">
      <alignment horizontal="left" vertical="center" wrapText="1"/>
    </xf>
    <xf numFmtId="10" fontId="18" fillId="0" borderId="45" xfId="48" applyNumberFormat="1" applyFont="1" applyBorder="1" applyAlignment="1" quotePrefix="1">
      <alignment vertical="center"/>
    </xf>
    <xf numFmtId="10" fontId="18" fillId="0" borderId="16" xfId="48" applyNumberFormat="1" applyFont="1" applyBorder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6" fillId="33" borderId="49" xfId="0" applyFont="1" applyFill="1" applyBorder="1" applyAlignment="1">
      <alignment horizontal="center" vertical="center" wrapText="1"/>
    </xf>
    <xf numFmtId="41" fontId="6" fillId="33" borderId="16" xfId="48" applyFont="1" applyFill="1" applyBorder="1" applyAlignment="1">
      <alignment vertical="center"/>
    </xf>
    <xf numFmtId="216" fontId="8" fillId="0" borderId="13" xfId="48" applyNumberFormat="1" applyFont="1" applyBorder="1" applyAlignment="1">
      <alignment horizontal="right" vertical="center" wrapText="1"/>
    </xf>
    <xf numFmtId="216" fontId="27" fillId="0" borderId="36" xfId="48" applyNumberFormat="1" applyFont="1" applyFill="1" applyBorder="1" applyAlignment="1">
      <alignment vertical="center"/>
    </xf>
    <xf numFmtId="216" fontId="13" fillId="0" borderId="29" xfId="48" applyNumberFormat="1" applyFont="1" applyFill="1" applyBorder="1" applyAlignment="1">
      <alignment horizontal="right" vertical="center"/>
    </xf>
    <xf numFmtId="216" fontId="2" fillId="0" borderId="34" xfId="48" applyNumberFormat="1" applyFont="1" applyFill="1" applyBorder="1" applyAlignment="1">
      <alignment horizontal="right" vertical="center"/>
    </xf>
    <xf numFmtId="216" fontId="27" fillId="0" borderId="36" xfId="48" applyNumberFormat="1" applyFont="1" applyFill="1" applyBorder="1" applyAlignment="1">
      <alignment horizontal="right" vertical="center"/>
    </xf>
    <xf numFmtId="216" fontId="0" fillId="0" borderId="37" xfId="48" applyNumberFormat="1" applyFont="1" applyFill="1" applyBorder="1" applyAlignment="1">
      <alignment vertical="center"/>
    </xf>
    <xf numFmtId="216" fontId="13" fillId="0" borderId="13" xfId="48" applyNumberFormat="1" applyFont="1" applyFill="1" applyBorder="1" applyAlignment="1">
      <alignment horizontal="right" vertical="center"/>
    </xf>
    <xf numFmtId="10" fontId="18" fillId="0" borderId="54" xfId="48" applyNumberFormat="1" applyFont="1" applyBorder="1" applyAlignment="1">
      <alignment vertical="center"/>
    </xf>
    <xf numFmtId="10" fontId="18" fillId="0" borderId="51" xfId="48" applyNumberFormat="1" applyFont="1" applyBorder="1" applyAlignment="1" quotePrefix="1">
      <alignment vertical="center"/>
    </xf>
    <xf numFmtId="10" fontId="18" fillId="0" borderId="35" xfId="48" applyNumberFormat="1" applyFont="1" applyBorder="1" applyAlignment="1">
      <alignment vertical="center"/>
    </xf>
    <xf numFmtId="212" fontId="18" fillId="0" borderId="46" xfId="48" applyNumberFormat="1" applyFont="1" applyFill="1" applyBorder="1" applyAlignment="1">
      <alignment vertical="center"/>
    </xf>
    <xf numFmtId="212" fontId="18" fillId="0" borderId="55" xfId="48" applyNumberFormat="1" applyFont="1" applyFill="1" applyBorder="1" applyAlignment="1">
      <alignment vertical="center"/>
    </xf>
    <xf numFmtId="212" fontId="18" fillId="0" borderId="47" xfId="48" applyNumberFormat="1" applyFont="1" applyFill="1" applyBorder="1" applyAlignment="1">
      <alignment vertical="center"/>
    </xf>
    <xf numFmtId="212" fontId="18" fillId="0" borderId="56" xfId="48" applyNumberFormat="1" applyFont="1" applyFill="1" applyBorder="1" applyAlignment="1">
      <alignment vertical="center"/>
    </xf>
    <xf numFmtId="41" fontId="6" fillId="33" borderId="57" xfId="48" applyFont="1" applyFill="1" applyBorder="1" applyAlignment="1">
      <alignment vertical="center"/>
    </xf>
    <xf numFmtId="41" fontId="6" fillId="33" borderId="58" xfId="48" applyFont="1" applyFill="1" applyBorder="1" applyAlignment="1">
      <alignment vertical="center"/>
    </xf>
    <xf numFmtId="41" fontId="6" fillId="33" borderId="30" xfId="48" applyFont="1" applyFill="1" applyBorder="1" applyAlignment="1">
      <alignment vertical="center"/>
    </xf>
    <xf numFmtId="193" fontId="13" fillId="0" borderId="36" xfId="48" applyNumberFormat="1" applyFont="1" applyFill="1" applyBorder="1" applyAlignment="1">
      <alignment vertical="center"/>
    </xf>
    <xf numFmtId="41" fontId="19" fillId="0" borderId="13" xfId="48" applyFont="1" applyBorder="1" applyAlignment="1">
      <alignment vertical="center"/>
    </xf>
    <xf numFmtId="10" fontId="19" fillId="0" borderId="13" xfId="48" applyNumberFormat="1" applyFont="1" applyBorder="1" applyAlignment="1">
      <alignment vertical="center"/>
    </xf>
    <xf numFmtId="10" fontId="19" fillId="0" borderId="29" xfId="48" applyNumberFormat="1" applyFont="1" applyBorder="1" applyAlignment="1">
      <alignment vertical="center"/>
    </xf>
    <xf numFmtId="212" fontId="19" fillId="0" borderId="23" xfId="48" applyNumberFormat="1" applyFont="1" applyFill="1" applyBorder="1" applyAlignment="1">
      <alignment vertical="center"/>
    </xf>
    <xf numFmtId="9" fontId="19" fillId="0" borderId="13" xfId="48" applyNumberFormat="1" applyFont="1" applyBorder="1" applyAlignment="1">
      <alignment vertical="center"/>
    </xf>
    <xf numFmtId="9" fontId="19" fillId="0" borderId="29" xfId="48" applyNumberFormat="1" applyFont="1" applyBorder="1" applyAlignment="1">
      <alignment vertical="center"/>
    </xf>
    <xf numFmtId="0" fontId="19" fillId="0" borderId="5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41" fontId="8" fillId="33" borderId="45" xfId="0" applyNumberFormat="1" applyFont="1" applyFill="1" applyBorder="1" applyAlignment="1">
      <alignment vertical="center"/>
    </xf>
    <xf numFmtId="41" fontId="8" fillId="33" borderId="13" xfId="0" applyNumberFormat="1" applyFont="1" applyFill="1" applyBorder="1" applyAlignment="1">
      <alignment vertical="center"/>
    </xf>
    <xf numFmtId="41" fontId="6" fillId="33" borderId="21" xfId="48" applyFont="1" applyFill="1" applyBorder="1" applyAlignment="1">
      <alignment vertical="center"/>
    </xf>
    <xf numFmtId="0" fontId="8" fillId="33" borderId="59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6" fillId="33" borderId="59" xfId="48" applyFont="1" applyFill="1" applyBorder="1" applyAlignment="1">
      <alignment vertical="center"/>
    </xf>
    <xf numFmtId="41" fontId="29" fillId="33" borderId="63" xfId="0" applyNumberFormat="1" applyFont="1" applyFill="1" applyBorder="1" applyAlignment="1">
      <alignment horizontal="center" vertical="center" wrapText="1"/>
    </xf>
    <xf numFmtId="216" fontId="29" fillId="33" borderId="52" xfId="48" applyNumberFormat="1" applyFont="1" applyFill="1" applyBorder="1" applyAlignment="1">
      <alignment vertical="center"/>
    </xf>
    <xf numFmtId="41" fontId="29" fillId="33" borderId="16" xfId="48" applyFont="1" applyFill="1" applyBorder="1" applyAlignment="1">
      <alignment horizontal="center" vertical="center"/>
    </xf>
    <xf numFmtId="216" fontId="29" fillId="33" borderId="16" xfId="48" applyNumberFormat="1" applyFont="1" applyFill="1" applyBorder="1" applyAlignment="1">
      <alignment vertical="center"/>
    </xf>
    <xf numFmtId="41" fontId="29" fillId="33" borderId="45" xfId="48" applyFont="1" applyFill="1" applyBorder="1" applyAlignment="1">
      <alignment vertical="center"/>
    </xf>
    <xf numFmtId="41" fontId="29" fillId="33" borderId="35" xfId="48" applyFont="1" applyFill="1" applyBorder="1" applyAlignment="1">
      <alignment vertical="center"/>
    </xf>
    <xf numFmtId="41" fontId="29" fillId="33" borderId="16" xfId="48" applyFont="1" applyFill="1" applyBorder="1" applyAlignment="1">
      <alignment vertical="center"/>
    </xf>
    <xf numFmtId="41" fontId="29" fillId="33" borderId="63" xfId="48" applyFont="1" applyFill="1" applyBorder="1" applyAlignment="1">
      <alignment vertical="center"/>
    </xf>
    <xf numFmtId="193" fontId="29" fillId="33" borderId="16" xfId="48" applyNumberFormat="1" applyFont="1" applyFill="1" applyBorder="1" applyAlignment="1">
      <alignment vertical="center"/>
    </xf>
    <xf numFmtId="41" fontId="29" fillId="33" borderId="38" xfId="48" applyFont="1" applyFill="1" applyBorder="1" applyAlignment="1">
      <alignment vertical="center"/>
    </xf>
    <xf numFmtId="41" fontId="29" fillId="33" borderId="21" xfId="48" applyFont="1" applyFill="1" applyBorder="1" applyAlignment="1">
      <alignment vertical="center"/>
    </xf>
    <xf numFmtId="216" fontId="29" fillId="33" borderId="45" xfId="48" applyNumberFormat="1" applyFont="1" applyFill="1" applyBorder="1" applyAlignment="1">
      <alignment vertical="center"/>
    </xf>
    <xf numFmtId="193" fontId="29" fillId="33" borderId="38" xfId="48" applyNumberFormat="1" applyFont="1" applyFill="1" applyBorder="1" applyAlignment="1">
      <alignment vertical="center"/>
    </xf>
    <xf numFmtId="193" fontId="29" fillId="33" borderId="21" xfId="48" applyNumberFormat="1" applyFont="1" applyFill="1" applyBorder="1" applyAlignment="1">
      <alignment vertical="center"/>
    </xf>
    <xf numFmtId="193" fontId="29" fillId="33" borderId="52" xfId="48" applyNumberFormat="1" applyFont="1" applyFill="1" applyBorder="1" applyAlignment="1">
      <alignment vertical="center"/>
    </xf>
    <xf numFmtId="41" fontId="30" fillId="33" borderId="13" xfId="48" applyFont="1" applyFill="1" applyBorder="1" applyAlignment="1">
      <alignment horizontal="right" vertical="center"/>
    </xf>
    <xf numFmtId="193" fontId="30" fillId="33" borderId="13" xfId="0" applyNumberFormat="1" applyFont="1" applyFill="1" applyBorder="1" applyAlignment="1">
      <alignment vertical="center"/>
    </xf>
    <xf numFmtId="216" fontId="30" fillId="33" borderId="13" xfId="48" applyNumberFormat="1" applyFont="1" applyFill="1" applyBorder="1" applyAlignment="1">
      <alignment vertical="center"/>
    </xf>
    <xf numFmtId="193" fontId="29" fillId="33" borderId="45" xfId="0" applyNumberFormat="1" applyFont="1" applyFill="1" applyBorder="1" applyAlignment="1">
      <alignment vertical="center"/>
    </xf>
    <xf numFmtId="193" fontId="29" fillId="33" borderId="51" xfId="48" applyNumberFormat="1" applyFont="1" applyFill="1" applyBorder="1" applyAlignment="1">
      <alignment vertical="center"/>
    </xf>
    <xf numFmtId="216" fontId="29" fillId="33" borderId="51" xfId="48" applyNumberFormat="1" applyFont="1" applyFill="1" applyBorder="1" applyAlignment="1">
      <alignment horizontal="right" vertical="center"/>
    </xf>
    <xf numFmtId="0" fontId="31" fillId="33" borderId="64" xfId="0" applyFont="1" applyFill="1" applyBorder="1" applyAlignment="1">
      <alignment horizontal="justify" vertical="center" wrapText="1"/>
    </xf>
    <xf numFmtId="0" fontId="31" fillId="33" borderId="55" xfId="0" applyFont="1" applyFill="1" applyBorder="1" applyAlignment="1">
      <alignment horizontal="justify" vertical="center" wrapText="1"/>
    </xf>
    <xf numFmtId="0" fontId="31" fillId="33" borderId="65" xfId="0" applyFont="1" applyFill="1" applyBorder="1" applyAlignment="1">
      <alignment horizontal="justify" vertical="center" wrapText="1"/>
    </xf>
    <xf numFmtId="0" fontId="31" fillId="33" borderId="66" xfId="0" applyFont="1" applyFill="1" applyBorder="1" applyAlignment="1">
      <alignment horizontal="justify" vertical="center" wrapText="1"/>
    </xf>
    <xf numFmtId="0" fontId="9" fillId="33" borderId="55" xfId="0" applyFont="1" applyFill="1" applyBorder="1" applyAlignment="1">
      <alignment horizontal="justify" vertical="top" wrapText="1"/>
    </xf>
    <xf numFmtId="41" fontId="6" fillId="33" borderId="23" xfId="48" applyFont="1" applyFill="1" applyBorder="1" applyAlignment="1">
      <alignment horizontal="left" vertical="center"/>
    </xf>
    <xf numFmtId="215" fontId="6" fillId="33" borderId="15" xfId="48" applyNumberFormat="1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8" fillId="33" borderId="33" xfId="0" applyFont="1" applyFill="1" applyBorder="1" applyAlignment="1">
      <alignment horizontal="center" vertical="center"/>
    </xf>
    <xf numFmtId="41" fontId="8" fillId="33" borderId="67" xfId="48" applyFont="1" applyFill="1" applyBorder="1" applyAlignment="1">
      <alignment vertical="center"/>
    </xf>
    <xf numFmtId="41" fontId="30" fillId="33" borderId="54" xfId="48" applyFont="1" applyFill="1" applyBorder="1" applyAlignment="1">
      <alignment horizontal="right" vertical="center"/>
    </xf>
    <xf numFmtId="216" fontId="30" fillId="33" borderId="54" xfId="48" applyNumberFormat="1" applyFont="1" applyFill="1" applyBorder="1" applyAlignment="1">
      <alignment horizontal="right" vertical="center"/>
    </xf>
    <xf numFmtId="41" fontId="6" fillId="33" borderId="46" xfId="48" applyFont="1" applyFill="1" applyBorder="1" applyAlignment="1">
      <alignment horizontal="left" vertical="center"/>
    </xf>
    <xf numFmtId="41" fontId="2" fillId="33" borderId="57" xfId="0" applyNumberFormat="1" applyFont="1" applyFill="1" applyBorder="1" applyAlignment="1">
      <alignment horizontal="center" vertical="center" wrapText="1"/>
    </xf>
    <xf numFmtId="41" fontId="8" fillId="33" borderId="30" xfId="48" applyFont="1" applyFill="1" applyBorder="1" applyAlignment="1">
      <alignment vertical="center"/>
    </xf>
    <xf numFmtId="216" fontId="29" fillId="33" borderId="21" xfId="48" applyNumberFormat="1" applyFont="1" applyFill="1" applyBorder="1" applyAlignment="1">
      <alignment horizontal="right" vertical="center"/>
    </xf>
    <xf numFmtId="193" fontId="72" fillId="33" borderId="45" xfId="48" applyNumberFormat="1" applyFont="1" applyFill="1" applyBorder="1" applyAlignment="1">
      <alignment vertical="center"/>
    </xf>
    <xf numFmtId="0" fontId="6" fillId="33" borderId="55" xfId="48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vertical="center"/>
    </xf>
    <xf numFmtId="0" fontId="18" fillId="0" borderId="55" xfId="48" applyNumberFormat="1" applyFont="1" applyFill="1" applyBorder="1" applyAlignment="1">
      <alignment vertical="center"/>
    </xf>
    <xf numFmtId="0" fontId="2" fillId="0" borderId="63" xfId="48" applyNumberFormat="1" applyFont="1" applyFill="1" applyBorder="1" applyAlignment="1">
      <alignment horizontal="right" vertical="center"/>
    </xf>
    <xf numFmtId="0" fontId="2" fillId="0" borderId="38" xfId="48" applyNumberFormat="1" applyFont="1" applyFill="1" applyBorder="1" applyAlignment="1">
      <alignment horizontal="right" vertical="center"/>
    </xf>
    <xf numFmtId="0" fontId="29" fillId="33" borderId="38" xfId="48" applyNumberFormat="1" applyFont="1" applyFill="1" applyBorder="1" applyAlignment="1">
      <alignment vertical="center"/>
    </xf>
    <xf numFmtId="0" fontId="29" fillId="33" borderId="16" xfId="48" applyNumberFormat="1" applyFont="1" applyFill="1" applyBorder="1" applyAlignment="1">
      <alignment vertical="center"/>
    </xf>
    <xf numFmtId="0" fontId="29" fillId="33" borderId="45" xfId="48" applyNumberFormat="1" applyFont="1" applyFill="1" applyBorder="1" applyAlignment="1">
      <alignment vertical="center"/>
    </xf>
    <xf numFmtId="0" fontId="29" fillId="33" borderId="52" xfId="48" applyNumberFormat="1" applyFont="1" applyFill="1" applyBorder="1" applyAlignment="1">
      <alignment vertical="center"/>
    </xf>
    <xf numFmtId="0" fontId="29" fillId="33" borderId="45" xfId="48" applyNumberFormat="1" applyFont="1" applyFill="1" applyBorder="1" applyAlignment="1">
      <alignment horizontal="right" vertical="center"/>
    </xf>
    <xf numFmtId="0" fontId="29" fillId="33" borderId="38" xfId="48" applyNumberFormat="1" applyFont="1" applyFill="1" applyBorder="1" applyAlignment="1">
      <alignment vertical="center"/>
    </xf>
    <xf numFmtId="41" fontId="11" fillId="0" borderId="26" xfId="48" applyFont="1" applyFill="1" applyBorder="1" applyAlignment="1">
      <alignment horizontal="left" vertical="center" wrapText="1"/>
    </xf>
    <xf numFmtId="0" fontId="6" fillId="0" borderId="50" xfId="0" applyFont="1" applyBorder="1" applyAlignment="1">
      <alignment vertical="center"/>
    </xf>
    <xf numFmtId="0" fontId="6" fillId="33" borderId="50" xfId="0" applyFont="1" applyFill="1" applyBorder="1" applyAlignment="1">
      <alignment horizontal="center" vertical="center" wrapText="1"/>
    </xf>
    <xf numFmtId="41" fontId="8" fillId="33" borderId="43" xfId="48" applyFont="1" applyFill="1" applyBorder="1" applyAlignment="1">
      <alignment vertical="center"/>
    </xf>
    <xf numFmtId="41" fontId="29" fillId="33" borderId="51" xfId="48" applyFont="1" applyFill="1" applyBorder="1" applyAlignment="1">
      <alignment vertical="center"/>
    </xf>
    <xf numFmtId="0" fontId="73" fillId="33" borderId="46" xfId="0" applyFont="1" applyFill="1" applyBorder="1" applyAlignment="1">
      <alignment horizontal="justify" vertical="center" wrapText="1"/>
    </xf>
    <xf numFmtId="0" fontId="9" fillId="33" borderId="28" xfId="0" applyFont="1" applyFill="1" applyBorder="1" applyAlignment="1">
      <alignment horizontal="justify" vertical="top" wrapText="1"/>
    </xf>
    <xf numFmtId="0" fontId="7" fillId="0" borderId="50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29" fillId="33" borderId="51" xfId="48" applyNumberFormat="1" applyFont="1" applyFill="1" applyBorder="1" applyAlignment="1">
      <alignment horizontal="right" vertical="center"/>
    </xf>
    <xf numFmtId="0" fontId="6" fillId="33" borderId="28" xfId="48" applyNumberFormat="1" applyFont="1" applyFill="1" applyBorder="1" applyAlignment="1">
      <alignment horizontal="left" vertical="center" wrapText="1"/>
    </xf>
    <xf numFmtId="41" fontId="6" fillId="33" borderId="37" xfId="48" applyFont="1" applyFill="1" applyBorder="1" applyAlignment="1">
      <alignment vertical="center"/>
    </xf>
    <xf numFmtId="193" fontId="29" fillId="33" borderId="37" xfId="48" applyNumberFormat="1" applyFont="1" applyFill="1" applyBorder="1" applyAlignment="1">
      <alignment vertical="center"/>
    </xf>
    <xf numFmtId="0" fontId="6" fillId="33" borderId="53" xfId="48" applyNumberFormat="1" applyFont="1" applyFill="1" applyBorder="1" applyAlignment="1">
      <alignment horizontal="left" vertical="center" wrapText="1"/>
    </xf>
    <xf numFmtId="0" fontId="29" fillId="33" borderId="51" xfId="48" applyNumberFormat="1" applyFont="1" applyFill="1" applyBorder="1" applyAlignment="1">
      <alignment vertical="center"/>
    </xf>
    <xf numFmtId="0" fontId="29" fillId="33" borderId="37" xfId="48" applyNumberFormat="1" applyFont="1" applyFill="1" applyBorder="1" applyAlignment="1">
      <alignment vertical="center"/>
    </xf>
    <xf numFmtId="0" fontId="29" fillId="33" borderId="63" xfId="48" applyNumberFormat="1" applyFont="1" applyFill="1" applyBorder="1" applyAlignment="1">
      <alignment vertical="center"/>
    </xf>
    <xf numFmtId="0" fontId="29" fillId="33" borderId="21" xfId="48" applyNumberFormat="1" applyFont="1" applyFill="1" applyBorder="1" applyAlignment="1">
      <alignment vertical="center"/>
    </xf>
    <xf numFmtId="0" fontId="29" fillId="33" borderId="16" xfId="48" applyNumberFormat="1" applyFont="1" applyFill="1" applyBorder="1" applyAlignment="1">
      <alignment horizontal="right" vertical="center"/>
    </xf>
    <xf numFmtId="0" fontId="2" fillId="0" borderId="21" xfId="48" applyNumberFormat="1" applyFont="1" applyFill="1" applyBorder="1" applyAlignment="1">
      <alignment horizontal="right" vertical="center"/>
    </xf>
    <xf numFmtId="0" fontId="13" fillId="0" borderId="13" xfId="48" applyNumberFormat="1" applyFont="1" applyFill="1" applyBorder="1" applyAlignment="1">
      <alignment horizontal="right" vertical="center"/>
    </xf>
    <xf numFmtId="41" fontId="29" fillId="33" borderId="52" xfId="48" applyFont="1" applyFill="1" applyBorder="1" applyAlignment="1">
      <alignment vertical="center"/>
    </xf>
    <xf numFmtId="0" fontId="29" fillId="33" borderId="52" xfId="48" applyNumberFormat="1" applyFont="1" applyFill="1" applyBorder="1" applyAlignment="1">
      <alignment horizontal="right" vertical="center"/>
    </xf>
    <xf numFmtId="41" fontId="8" fillId="33" borderId="29" xfId="48" applyFont="1" applyFill="1" applyBorder="1" applyAlignment="1">
      <alignment vertical="center"/>
    </xf>
    <xf numFmtId="41" fontId="30" fillId="33" borderId="68" xfId="48" applyFont="1" applyFill="1" applyBorder="1" applyAlignment="1">
      <alignment horizontal="right" vertical="center"/>
    </xf>
    <xf numFmtId="216" fontId="30" fillId="33" borderId="13" xfId="48" applyNumberFormat="1" applyFont="1" applyFill="1" applyBorder="1" applyAlignment="1">
      <alignment horizontal="right" vertical="center"/>
    </xf>
    <xf numFmtId="193" fontId="29" fillId="33" borderId="16" xfId="48" applyNumberFormat="1" applyFont="1" applyFill="1" applyBorder="1" applyAlignment="1">
      <alignment vertical="center"/>
    </xf>
    <xf numFmtId="0" fontId="6" fillId="33" borderId="56" xfId="48" applyNumberFormat="1" applyFont="1" applyFill="1" applyBorder="1" applyAlignment="1">
      <alignment horizontal="left" vertical="center" wrapText="1"/>
    </xf>
    <xf numFmtId="0" fontId="6" fillId="33" borderId="65" xfId="48" applyNumberFormat="1" applyFont="1" applyFill="1" applyBorder="1" applyAlignment="1">
      <alignment horizontal="left" vertical="center" wrapText="1"/>
    </xf>
    <xf numFmtId="0" fontId="6" fillId="33" borderId="27" xfId="48" applyNumberFormat="1" applyFont="1" applyFill="1" applyBorder="1" applyAlignment="1">
      <alignment horizontal="left" vertical="center" wrapText="1"/>
    </xf>
    <xf numFmtId="0" fontId="6" fillId="33" borderId="66" xfId="48" applyNumberFormat="1" applyFont="1" applyFill="1" applyBorder="1" applyAlignment="1">
      <alignment horizontal="left" vertical="center" wrapText="1"/>
    </xf>
    <xf numFmtId="0" fontId="6" fillId="33" borderId="47" xfId="48" applyNumberFormat="1" applyFont="1" applyFill="1" applyBorder="1" applyAlignment="1">
      <alignment horizontal="left" vertical="center" wrapText="1"/>
    </xf>
    <xf numFmtId="0" fontId="6" fillId="33" borderId="46" xfId="48" applyNumberFormat="1" applyFont="1" applyFill="1" applyBorder="1" applyAlignment="1">
      <alignment horizontal="left" vertical="center" wrapText="1"/>
    </xf>
    <xf numFmtId="0" fontId="31" fillId="33" borderId="15" xfId="0" applyFont="1" applyFill="1" applyBorder="1" applyAlignment="1">
      <alignment horizontal="justify" vertical="center" wrapText="1"/>
    </xf>
    <xf numFmtId="0" fontId="21" fillId="0" borderId="35" xfId="0" applyFont="1" applyBorder="1" applyAlignment="1">
      <alignment vertical="center"/>
    </xf>
    <xf numFmtId="41" fontId="18" fillId="0" borderId="55" xfId="48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94" fontId="21" fillId="0" borderId="24" xfId="0" applyNumberFormat="1" applyFont="1" applyBorder="1" applyAlignment="1">
      <alignment horizontal="center" vertical="center"/>
    </xf>
    <xf numFmtId="194" fontId="21" fillId="0" borderId="66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195" fontId="13" fillId="0" borderId="57" xfId="0" applyNumberFormat="1" applyFont="1" applyFill="1" applyBorder="1" applyAlignment="1">
      <alignment horizontal="center" vertical="center" wrapText="1"/>
    </xf>
    <xf numFmtId="195" fontId="13" fillId="0" borderId="43" xfId="0" applyNumberFormat="1" applyFont="1" applyFill="1" applyBorder="1" applyAlignment="1">
      <alignment horizontal="center" vertical="center"/>
    </xf>
    <xf numFmtId="0" fontId="2" fillId="0" borderId="36" xfId="48" applyNumberFormat="1" applyFont="1" applyFill="1" applyBorder="1" applyAlignment="1">
      <alignment horizontal="right" vertical="center"/>
    </xf>
    <xf numFmtId="0" fontId="2" fillId="0" borderId="35" xfId="48" applyNumberFormat="1" applyFont="1" applyFill="1" applyBorder="1" applyAlignment="1">
      <alignment horizontal="right" vertical="center"/>
    </xf>
    <xf numFmtId="0" fontId="74" fillId="0" borderId="24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1" fontId="2" fillId="0" borderId="63" xfId="48" applyFont="1" applyBorder="1" applyAlignment="1">
      <alignment horizontal="right" vertical="center"/>
    </xf>
    <xf numFmtId="41" fontId="2" fillId="0" borderId="45" xfId="48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193" fontId="2" fillId="0" borderId="63" xfId="48" applyNumberFormat="1" applyFont="1" applyFill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40</xdr:row>
      <xdr:rowOff>161925</xdr:rowOff>
    </xdr:from>
    <xdr:to>
      <xdr:col>2</xdr:col>
      <xdr:colOff>419100</xdr:colOff>
      <xdr:row>41</xdr:row>
      <xdr:rowOff>295275</xdr:rowOff>
    </xdr:to>
    <xdr:pic>
      <xdr:nvPicPr>
        <xdr:cNvPr id="1" name="그림 1" descr="성안복지재단_logo(70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07720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76275" y="2066925"/>
          <a:ext cx="59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76275" y="2066925"/>
          <a:ext cx="59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Rectangle 1"/>
        <xdr:cNvSpPr>
          <a:spLocks/>
        </xdr:cNvSpPr>
      </xdr:nvSpPr>
      <xdr:spPr>
        <a:xfrm>
          <a:off x="676275" y="2066925"/>
          <a:ext cx="59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" name="Rectangle 2"/>
        <xdr:cNvSpPr>
          <a:spLocks/>
        </xdr:cNvSpPr>
      </xdr:nvSpPr>
      <xdr:spPr>
        <a:xfrm>
          <a:off x="676275" y="2066925"/>
          <a:ext cx="59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" name="Rectangle 1"/>
        <xdr:cNvSpPr>
          <a:spLocks/>
        </xdr:cNvSpPr>
      </xdr:nvSpPr>
      <xdr:spPr>
        <a:xfrm>
          <a:off x="1266825" y="2066925"/>
          <a:ext cx="809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" name="Rectangle 2"/>
        <xdr:cNvSpPr>
          <a:spLocks/>
        </xdr:cNvSpPr>
      </xdr:nvSpPr>
      <xdr:spPr>
        <a:xfrm>
          <a:off x="1266825" y="2066925"/>
          <a:ext cx="809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133475" y="1247775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133475" y="1247775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33475" y="1247775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33475" y="1247775"/>
          <a:ext cx="800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43"/>
  <sheetViews>
    <sheetView zoomScale="70" zoomScaleNormal="70" zoomScalePageLayoutView="0" workbookViewId="0" topLeftCell="A1">
      <selection activeCell="N17" sqref="N17"/>
    </sheetView>
  </sheetViews>
  <sheetFormatPr defaultColWidth="8.88671875" defaultRowHeight="13.5"/>
  <cols>
    <col min="1" max="1" width="0.23046875" style="0" customWidth="1"/>
    <col min="2" max="3" width="10.88671875" style="0" customWidth="1"/>
    <col min="4" max="5" width="5.77734375" style="0" customWidth="1"/>
    <col min="6" max="8" width="10.88671875" style="0" customWidth="1"/>
    <col min="9" max="9" width="5.10546875" style="0" customWidth="1"/>
  </cols>
  <sheetData>
    <row r="1" ht="13.5" customHeight="1"/>
    <row r="2" ht="11.25" customHeight="1" thickBot="1"/>
    <row r="3" ht="14.25" customHeight="1" hidden="1" thickBot="1"/>
    <row r="4" spans="2:9" ht="13.5">
      <c r="B4" s="45"/>
      <c r="C4" s="46"/>
      <c r="D4" s="46"/>
      <c r="E4" s="46"/>
      <c r="F4" s="46"/>
      <c r="G4" s="46"/>
      <c r="H4" s="46"/>
      <c r="I4" s="47"/>
    </row>
    <row r="5" spans="2:9" ht="13.5">
      <c r="B5" s="48"/>
      <c r="I5" s="49"/>
    </row>
    <row r="6" spans="2:9" ht="13.5">
      <c r="B6" s="48"/>
      <c r="I6" s="49"/>
    </row>
    <row r="7" spans="2:9" ht="13.5">
      <c r="B7" s="48"/>
      <c r="I7" s="49"/>
    </row>
    <row r="8" spans="2:9" ht="13.5">
      <c r="B8" s="48"/>
      <c r="I8" s="49"/>
    </row>
    <row r="9" spans="2:9" ht="13.5">
      <c r="B9" s="48"/>
      <c r="I9" s="49"/>
    </row>
    <row r="10" spans="2:9" ht="13.5">
      <c r="B10" s="48"/>
      <c r="I10" s="49"/>
    </row>
    <row r="11" spans="2:10" ht="25.5">
      <c r="B11" s="288" t="s">
        <v>151</v>
      </c>
      <c r="C11" s="289"/>
      <c r="D11" s="289"/>
      <c r="E11" s="289"/>
      <c r="F11" s="289"/>
      <c r="G11" s="289"/>
      <c r="H11" s="289"/>
      <c r="I11" s="290"/>
      <c r="J11" s="53"/>
    </row>
    <row r="12" spans="2:9" ht="13.5" customHeight="1">
      <c r="B12" s="285" t="s">
        <v>59</v>
      </c>
      <c r="C12" s="286"/>
      <c r="D12" s="286"/>
      <c r="E12" s="286"/>
      <c r="F12" s="286"/>
      <c r="G12" s="286"/>
      <c r="H12" s="286"/>
      <c r="I12" s="287"/>
    </row>
    <row r="13" spans="2:9" ht="13.5" customHeight="1">
      <c r="B13" s="285"/>
      <c r="C13" s="286"/>
      <c r="D13" s="286"/>
      <c r="E13" s="286"/>
      <c r="F13" s="286"/>
      <c r="G13" s="286"/>
      <c r="H13" s="286"/>
      <c r="I13" s="287"/>
    </row>
    <row r="14" spans="2:9" ht="13.5">
      <c r="B14" s="48"/>
      <c r="I14" s="49"/>
    </row>
    <row r="15" spans="2:9" ht="73.5" customHeight="1">
      <c r="B15" s="48"/>
      <c r="I15" s="49"/>
    </row>
    <row r="16" spans="2:9" ht="13.5">
      <c r="B16" s="48"/>
      <c r="I16" s="49"/>
    </row>
    <row r="17" spans="2:9" ht="13.5">
      <c r="B17" s="48"/>
      <c r="I17" s="49"/>
    </row>
    <row r="18" spans="2:9" ht="13.5">
      <c r="B18" s="48"/>
      <c r="I18" s="49"/>
    </row>
    <row r="19" spans="2:9" ht="13.5">
      <c r="B19" s="48"/>
      <c r="I19" s="49"/>
    </row>
    <row r="20" spans="2:9" ht="13.5">
      <c r="B20" s="48"/>
      <c r="I20" s="49"/>
    </row>
    <row r="21" spans="2:9" ht="13.5">
      <c r="B21" s="48"/>
      <c r="I21" s="49"/>
    </row>
    <row r="22" spans="2:9" ht="13.5">
      <c r="B22" s="48"/>
      <c r="I22" s="49"/>
    </row>
    <row r="23" spans="2:9" ht="13.5">
      <c r="B23" s="48"/>
      <c r="I23" s="49"/>
    </row>
    <row r="24" spans="2:9" ht="13.5">
      <c r="B24" s="48"/>
      <c r="I24" s="49"/>
    </row>
    <row r="25" spans="2:9" ht="13.5">
      <c r="B25" s="48"/>
      <c r="I25" s="49"/>
    </row>
    <row r="26" spans="2:9" ht="13.5">
      <c r="B26" s="48"/>
      <c r="I26" s="49"/>
    </row>
    <row r="27" spans="2:9" ht="13.5">
      <c r="B27" s="48"/>
      <c r="I27" s="49"/>
    </row>
    <row r="28" spans="2:9" ht="13.5">
      <c r="B28" s="48"/>
      <c r="I28" s="49"/>
    </row>
    <row r="29" spans="2:9" ht="13.5">
      <c r="B29" s="48"/>
      <c r="I29" s="49"/>
    </row>
    <row r="30" spans="2:9" ht="13.5">
      <c r="B30" s="48"/>
      <c r="I30" s="49"/>
    </row>
    <row r="31" spans="2:9" ht="13.5">
      <c r="B31" s="48"/>
      <c r="I31" s="49"/>
    </row>
    <row r="32" spans="2:9" ht="13.5">
      <c r="B32" s="48"/>
      <c r="I32" s="49"/>
    </row>
    <row r="33" spans="2:9" ht="13.5">
      <c r="B33" s="48"/>
      <c r="I33" s="49"/>
    </row>
    <row r="34" spans="2:9" ht="13.5">
      <c r="B34" s="48"/>
      <c r="I34" s="49"/>
    </row>
    <row r="35" spans="2:9" ht="13.5">
      <c r="B35" s="48"/>
      <c r="I35" s="49"/>
    </row>
    <row r="36" spans="2:9" ht="13.5">
      <c r="B36" s="48"/>
      <c r="I36" s="49"/>
    </row>
    <row r="37" spans="2:11" ht="27" customHeight="1">
      <c r="B37" s="72"/>
      <c r="C37" s="73"/>
      <c r="D37" s="73"/>
      <c r="E37" s="73"/>
      <c r="F37" s="73"/>
      <c r="G37" s="73"/>
      <c r="H37" s="73"/>
      <c r="I37" s="74"/>
      <c r="J37" s="54"/>
      <c r="K37" s="82"/>
    </row>
    <row r="38" spans="2:9" ht="13.5" customHeight="1">
      <c r="B38" s="75"/>
      <c r="C38" s="76"/>
      <c r="D38" s="291"/>
      <c r="E38" s="71"/>
      <c r="F38" s="291"/>
      <c r="G38" s="291"/>
      <c r="H38" s="291"/>
      <c r="I38" s="77"/>
    </row>
    <row r="39" spans="2:9" ht="13.5" customHeight="1">
      <c r="B39" s="75"/>
      <c r="C39" s="76"/>
      <c r="D39" s="291"/>
      <c r="E39" s="71"/>
      <c r="F39" s="291"/>
      <c r="G39" s="291"/>
      <c r="H39" s="291"/>
      <c r="I39" s="77"/>
    </row>
    <row r="40" spans="2:9" ht="27" customHeight="1">
      <c r="B40" s="75"/>
      <c r="C40" s="76"/>
      <c r="D40" s="71"/>
      <c r="E40" s="71"/>
      <c r="F40" s="71"/>
      <c r="G40" s="71"/>
      <c r="H40" s="71"/>
      <c r="I40" s="77"/>
    </row>
    <row r="41" spans="2:9" ht="27" customHeight="1">
      <c r="B41" s="75"/>
      <c r="C41" s="282" t="s">
        <v>56</v>
      </c>
      <c r="D41" s="282"/>
      <c r="E41" s="284" t="s">
        <v>58</v>
      </c>
      <c r="F41" s="284"/>
      <c r="G41" s="284"/>
      <c r="H41" s="284"/>
      <c r="I41" s="77"/>
    </row>
    <row r="42" spans="2:9" ht="27" customHeight="1">
      <c r="B42" s="75"/>
      <c r="C42" s="283" t="s">
        <v>57</v>
      </c>
      <c r="D42" s="283"/>
      <c r="E42" s="284"/>
      <c r="F42" s="284"/>
      <c r="G42" s="284"/>
      <c r="H42" s="284"/>
      <c r="I42" s="77"/>
    </row>
    <row r="43" spans="2:9" ht="27" customHeight="1" thickBot="1">
      <c r="B43" s="78"/>
      <c r="C43" s="79"/>
      <c r="D43" s="80"/>
      <c r="E43" s="80"/>
      <c r="F43" s="80"/>
      <c r="G43" s="80"/>
      <c r="H43" s="80"/>
      <c r="I43" s="81"/>
    </row>
  </sheetData>
  <sheetProtection/>
  <mergeCells count="9">
    <mergeCell ref="C41:D41"/>
    <mergeCell ref="C42:D42"/>
    <mergeCell ref="E41:H42"/>
    <mergeCell ref="B12:I13"/>
    <mergeCell ref="B11:I11"/>
    <mergeCell ref="D38:D39"/>
    <mergeCell ref="F38:F39"/>
    <mergeCell ref="G38:G39"/>
    <mergeCell ref="H38:H39"/>
  </mergeCells>
  <printOptions/>
  <pageMargins left="0.984251968503937" right="0.7086614173228347" top="0.984251968503937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R27"/>
  <sheetViews>
    <sheetView tabSelected="1" zoomScale="80" zoomScaleNormal="80" zoomScalePageLayoutView="0" workbookViewId="0" topLeftCell="A7">
      <selection activeCell="J20" sqref="J20"/>
    </sheetView>
  </sheetViews>
  <sheetFormatPr defaultColWidth="8.88671875" defaultRowHeight="13.5"/>
  <cols>
    <col min="1" max="1" width="2.4453125" style="0" customWidth="1"/>
    <col min="2" max="2" width="5.99609375" style="0" customWidth="1"/>
    <col min="3" max="3" width="21.88671875" style="0" customWidth="1"/>
    <col min="4" max="4" width="20.4453125" style="0" customWidth="1"/>
    <col min="5" max="5" width="11.88671875" style="0" bestFit="1" customWidth="1"/>
    <col min="6" max="6" width="22.4453125" style="0" bestFit="1" customWidth="1"/>
    <col min="7" max="7" width="12.99609375" style="0" customWidth="1"/>
    <col min="8" max="8" width="23.5546875" style="0" customWidth="1"/>
    <col min="9" max="9" width="2.77734375" style="0" customWidth="1"/>
    <col min="10" max="10" width="14.10546875" style="0" customWidth="1"/>
    <col min="13" max="13" width="16.5546875" style="0" bestFit="1" customWidth="1"/>
    <col min="16" max="16" width="12.6640625" style="0" bestFit="1" customWidth="1"/>
  </cols>
  <sheetData>
    <row r="1" ht="41.25" customHeight="1"/>
    <row r="2" spans="1:10" ht="35.25" customHeight="1">
      <c r="A2" s="295" t="s">
        <v>152</v>
      </c>
      <c r="B2" s="295"/>
      <c r="C2" s="295"/>
      <c r="D2" s="295"/>
      <c r="E2" s="295"/>
      <c r="F2" s="295"/>
      <c r="G2" s="295"/>
      <c r="H2" s="295"/>
      <c r="I2" s="295"/>
      <c r="J2" s="9"/>
    </row>
    <row r="3" spans="2:10" ht="24.75" customHeight="1">
      <c r="B3" s="30"/>
      <c r="C3" s="31"/>
      <c r="D3" s="31"/>
      <c r="E3" s="31"/>
      <c r="F3" s="31"/>
      <c r="G3" s="31"/>
      <c r="H3" s="31"/>
      <c r="I3" s="31"/>
      <c r="J3" s="9"/>
    </row>
    <row r="4" spans="2:9" ht="30" customHeight="1" thickBot="1">
      <c r="B4" s="32" t="s">
        <v>24</v>
      </c>
      <c r="C4" s="3"/>
      <c r="D4" s="3"/>
      <c r="E4" s="3"/>
      <c r="F4" s="3"/>
      <c r="G4" s="3"/>
      <c r="H4" s="33" t="s">
        <v>22</v>
      </c>
      <c r="I4" s="33"/>
    </row>
    <row r="5" spans="2:11" ht="39" customHeight="1">
      <c r="B5" s="296" t="s">
        <v>27</v>
      </c>
      <c r="C5" s="297"/>
      <c r="D5" s="304" t="s">
        <v>118</v>
      </c>
      <c r="E5" s="305"/>
      <c r="F5" s="304" t="s">
        <v>119</v>
      </c>
      <c r="G5" s="305"/>
      <c r="H5" s="302" t="s">
        <v>64</v>
      </c>
      <c r="I5" s="36"/>
      <c r="J5" s="9"/>
      <c r="K5" s="18"/>
    </row>
    <row r="6" spans="2:11" ht="45" customHeight="1" hidden="1" thickBot="1">
      <c r="B6" s="285"/>
      <c r="C6" s="298"/>
      <c r="D6" s="306"/>
      <c r="E6" s="307"/>
      <c r="F6" s="280"/>
      <c r="G6" s="127"/>
      <c r="H6" s="303"/>
      <c r="I6" s="36"/>
      <c r="K6" s="18"/>
    </row>
    <row r="7" spans="2:11" ht="45" customHeight="1" thickBot="1">
      <c r="B7" s="128"/>
      <c r="C7" s="129"/>
      <c r="D7" s="130"/>
      <c r="E7" s="131" t="s">
        <v>82</v>
      </c>
      <c r="F7" s="130"/>
      <c r="G7" s="131" t="s">
        <v>82</v>
      </c>
      <c r="H7" s="132"/>
      <c r="I7" s="36"/>
      <c r="K7" s="18"/>
    </row>
    <row r="8" spans="2:16" ht="60" customHeight="1" thickBot="1">
      <c r="B8" s="299" t="s">
        <v>87</v>
      </c>
      <c r="C8" s="172" t="s">
        <v>84</v>
      </c>
      <c r="D8" s="166">
        <f>SUM(D9:D13)</f>
        <v>1482650274</v>
      </c>
      <c r="E8" s="170">
        <v>1</v>
      </c>
      <c r="F8" s="166">
        <f>SUM(F9:F13)</f>
        <v>1486966124</v>
      </c>
      <c r="G8" s="171">
        <f aca="true" t="shared" si="0" ref="G8:G13">F8/$F$8</f>
        <v>1</v>
      </c>
      <c r="H8" s="169">
        <f>F8-D8</f>
        <v>4315850</v>
      </c>
      <c r="I8" s="37"/>
      <c r="J8" s="20"/>
      <c r="K8" s="34"/>
      <c r="P8" s="9"/>
    </row>
    <row r="9" spans="2:11" ht="60" customHeight="1">
      <c r="B9" s="300"/>
      <c r="C9" s="173" t="s">
        <v>33</v>
      </c>
      <c r="D9" s="102">
        <v>1435623023</v>
      </c>
      <c r="E9" s="133">
        <f>D9/$D$8</f>
        <v>0.9682816293061974</v>
      </c>
      <c r="F9" s="102">
        <v>1435621520</v>
      </c>
      <c r="G9" s="133">
        <f t="shared" si="0"/>
        <v>0.9654702261394624</v>
      </c>
      <c r="H9" s="161">
        <f aca="true" t="shared" si="1" ref="H9:H19">F9-D9</f>
        <v>-1503</v>
      </c>
      <c r="I9" s="37"/>
      <c r="J9" s="9"/>
      <c r="K9" s="18"/>
    </row>
    <row r="10" spans="2:13" ht="60" customHeight="1">
      <c r="B10" s="300"/>
      <c r="C10" s="174" t="s">
        <v>35</v>
      </c>
      <c r="D10" s="35">
        <v>31311400</v>
      </c>
      <c r="E10" s="133">
        <f>D10/$D$8</f>
        <v>0.02111853385055254</v>
      </c>
      <c r="F10" s="35">
        <v>32431400</v>
      </c>
      <c r="G10" s="142">
        <f t="shared" si="0"/>
        <v>0.02181044979878775</v>
      </c>
      <c r="H10" s="159">
        <f t="shared" si="1"/>
        <v>1120000</v>
      </c>
      <c r="I10" s="37"/>
      <c r="J10" s="9"/>
      <c r="K10" s="18"/>
      <c r="M10" s="17"/>
    </row>
    <row r="11" spans="2:11" ht="60" customHeight="1">
      <c r="B11" s="300"/>
      <c r="C11" s="175" t="s">
        <v>37</v>
      </c>
      <c r="D11" s="90">
        <v>11000000</v>
      </c>
      <c r="E11" s="133">
        <f>D11/$D$8</f>
        <v>0.007419146775809384</v>
      </c>
      <c r="F11" s="90">
        <v>11000000</v>
      </c>
      <c r="G11" s="142">
        <f t="shared" si="0"/>
        <v>0.007397613047437522</v>
      </c>
      <c r="H11" s="237">
        <f t="shared" si="1"/>
        <v>0</v>
      </c>
      <c r="I11" s="37"/>
      <c r="J11" s="9"/>
      <c r="K11" s="18"/>
    </row>
    <row r="12" spans="2:11" ht="60" customHeight="1">
      <c r="B12" s="300"/>
      <c r="C12" s="174" t="s">
        <v>4</v>
      </c>
      <c r="D12" s="91">
        <v>4634783</v>
      </c>
      <c r="E12" s="133">
        <f>D12/$D$8</f>
        <v>0.0031260123046387405</v>
      </c>
      <c r="F12" s="91">
        <v>4634783</v>
      </c>
      <c r="G12" s="142">
        <f t="shared" si="0"/>
        <v>0.003116939199349238</v>
      </c>
      <c r="H12" s="237">
        <f t="shared" si="1"/>
        <v>0</v>
      </c>
      <c r="I12" s="37"/>
      <c r="J12" s="9"/>
      <c r="K12" s="18"/>
    </row>
    <row r="13" spans="2:11" ht="60" customHeight="1" thickBot="1">
      <c r="B13" s="301"/>
      <c r="C13" s="176" t="s">
        <v>14</v>
      </c>
      <c r="D13" s="136">
        <v>81068</v>
      </c>
      <c r="E13" s="138">
        <f>D13/$D$8</f>
        <v>5.467776280193774E-05</v>
      </c>
      <c r="F13" s="136">
        <f>88090+3190331</f>
        <v>3278421</v>
      </c>
      <c r="G13" s="157">
        <f t="shared" si="0"/>
        <v>0.0022047718149630154</v>
      </c>
      <c r="H13" s="160">
        <f t="shared" si="1"/>
        <v>3197353</v>
      </c>
      <c r="I13" s="37"/>
      <c r="J13" s="9"/>
      <c r="K13" s="18"/>
    </row>
    <row r="14" spans="2:11" ht="60" customHeight="1" thickBot="1">
      <c r="B14" s="292" t="s">
        <v>88</v>
      </c>
      <c r="C14" s="172" t="s">
        <v>34</v>
      </c>
      <c r="D14" s="166">
        <f>SUM(D15:D19)</f>
        <v>1482650274</v>
      </c>
      <c r="E14" s="167">
        <f aca="true" t="shared" si="2" ref="E14:E19">D14/$D$14</f>
        <v>1</v>
      </c>
      <c r="F14" s="166">
        <f>SUM(F15:F19)</f>
        <v>1486966124</v>
      </c>
      <c r="G14" s="168">
        <v>1</v>
      </c>
      <c r="H14" s="169">
        <f t="shared" si="1"/>
        <v>4315850</v>
      </c>
      <c r="I14" s="37"/>
      <c r="J14" s="20"/>
      <c r="K14" s="34"/>
    </row>
    <row r="15" spans="2:11" ht="60" customHeight="1">
      <c r="B15" s="293"/>
      <c r="C15" s="173" t="s">
        <v>28</v>
      </c>
      <c r="D15" s="102">
        <v>1125886660</v>
      </c>
      <c r="E15" s="141">
        <f t="shared" si="2"/>
        <v>0.7593743984968906</v>
      </c>
      <c r="F15" s="102">
        <v>1135507290</v>
      </c>
      <c r="G15" s="133">
        <f>F15/$F$14</f>
        <v>0.7636403221785838</v>
      </c>
      <c r="H15" s="161">
        <f t="shared" si="1"/>
        <v>9620630</v>
      </c>
      <c r="I15" s="37"/>
      <c r="J15" s="9"/>
      <c r="K15" s="18"/>
    </row>
    <row r="16" spans="2:18" ht="60" customHeight="1">
      <c r="B16" s="293"/>
      <c r="C16" s="174" t="s">
        <v>40</v>
      </c>
      <c r="D16" s="35">
        <v>18651944</v>
      </c>
      <c r="E16" s="141">
        <f t="shared" si="2"/>
        <v>0.012580137290016108</v>
      </c>
      <c r="F16" s="35">
        <v>18405944</v>
      </c>
      <c r="G16" s="142">
        <f>F16/$F$14</f>
        <v>0.01237818649861858</v>
      </c>
      <c r="H16" s="159">
        <f t="shared" si="1"/>
        <v>-246000</v>
      </c>
      <c r="I16" s="37"/>
      <c r="J16" s="9"/>
      <c r="K16" s="18"/>
      <c r="R16" s="3"/>
    </row>
    <row r="17" spans="2:13" ht="60" customHeight="1">
      <c r="B17" s="293"/>
      <c r="C17" s="174" t="s">
        <v>13</v>
      </c>
      <c r="D17" s="35">
        <v>76827770</v>
      </c>
      <c r="E17" s="141">
        <f t="shared" si="2"/>
        <v>0.051817863826193175</v>
      </c>
      <c r="F17" s="35">
        <v>77666080</v>
      </c>
      <c r="G17" s="142">
        <f>F17/$F$14</f>
        <v>0.052231236977393306</v>
      </c>
      <c r="H17" s="159">
        <f t="shared" si="1"/>
        <v>838310</v>
      </c>
      <c r="I17" s="37"/>
      <c r="J17" s="9"/>
      <c r="K17" s="18"/>
      <c r="M17" s="51">
        <f>1483307718-1479926627</f>
        <v>3381091</v>
      </c>
    </row>
    <row r="18" spans="2:11" ht="60" customHeight="1">
      <c r="B18" s="293"/>
      <c r="C18" s="174" t="s">
        <v>62</v>
      </c>
      <c r="D18" s="35">
        <v>3367</v>
      </c>
      <c r="E18" s="141">
        <f t="shared" si="2"/>
        <v>2.2709333812863814E-06</v>
      </c>
      <c r="F18" s="35">
        <v>87417</v>
      </c>
      <c r="G18" s="142">
        <f>F18/$F$14</f>
        <v>5.8788830887985985E-05</v>
      </c>
      <c r="H18" s="281">
        <f t="shared" si="1"/>
        <v>84050</v>
      </c>
      <c r="I18" s="37"/>
      <c r="J18" s="9"/>
      <c r="K18" s="18"/>
    </row>
    <row r="19" spans="2:11" ht="60" customHeight="1" thickBot="1">
      <c r="B19" s="294"/>
      <c r="C19" s="177" t="s">
        <v>1</v>
      </c>
      <c r="D19" s="52">
        <v>261280533</v>
      </c>
      <c r="E19" s="156">
        <f t="shared" si="2"/>
        <v>0.17622532945351885</v>
      </c>
      <c r="F19" s="52">
        <f>252109062+3190331</f>
        <v>255299393</v>
      </c>
      <c r="G19" s="155">
        <f>F19/$F$14</f>
        <v>0.17169146551451633</v>
      </c>
      <c r="H19" s="158">
        <f t="shared" si="1"/>
        <v>-5981140</v>
      </c>
      <c r="I19" s="37"/>
      <c r="J19" s="9"/>
      <c r="K19" s="18"/>
    </row>
    <row r="20" spans="4:7" ht="13.5">
      <c r="D20" s="9"/>
      <c r="E20" s="9"/>
      <c r="F20" s="9"/>
      <c r="G20" s="9"/>
    </row>
    <row r="21" spans="6:7" ht="13.5">
      <c r="F21" s="9"/>
      <c r="G21" s="9"/>
    </row>
    <row r="22" spans="3:9" ht="13.5">
      <c r="C22" s="18"/>
      <c r="F22" s="17"/>
      <c r="G22" s="17"/>
      <c r="H22" s="19"/>
      <c r="I22" s="19"/>
    </row>
    <row r="23" spans="3:7" ht="13.5">
      <c r="C23" s="18"/>
      <c r="F23" s="9"/>
      <c r="G23" s="9"/>
    </row>
    <row r="24" spans="3:8" ht="13.5">
      <c r="C24" s="18"/>
      <c r="H24" s="9"/>
    </row>
    <row r="25" spans="3:10" ht="13.5">
      <c r="C25" s="18"/>
      <c r="D25" s="9"/>
      <c r="E25" s="9"/>
      <c r="H25" s="51"/>
      <c r="J25" s="9"/>
    </row>
    <row r="26" spans="4:5" ht="13.5">
      <c r="D26" s="9"/>
      <c r="E26" s="9"/>
    </row>
    <row r="27" spans="4:8" ht="13.5">
      <c r="D27" s="9"/>
      <c r="E27" s="9"/>
      <c r="H27" s="9"/>
    </row>
  </sheetData>
  <sheetProtection/>
  <mergeCells count="7">
    <mergeCell ref="B14:B19"/>
    <mergeCell ref="A2:I2"/>
    <mergeCell ref="B5:C6"/>
    <mergeCell ref="B8:B13"/>
    <mergeCell ref="H5:H6"/>
    <mergeCell ref="F5:G5"/>
    <mergeCell ref="D5:E6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6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O101"/>
  <sheetViews>
    <sheetView zoomScalePageLayoutView="0" workbookViewId="0" topLeftCell="A1">
      <selection activeCell="K19" sqref="K19"/>
    </sheetView>
  </sheetViews>
  <sheetFormatPr defaultColWidth="8.88671875" defaultRowHeight="13.5"/>
  <cols>
    <col min="1" max="1" width="2.6640625" style="0" customWidth="1"/>
    <col min="2" max="2" width="5.21484375" style="0" customWidth="1"/>
    <col min="3" max="3" width="6.88671875" style="0" customWidth="1"/>
    <col min="4" max="4" width="9.4453125" style="0" customWidth="1"/>
    <col min="5" max="5" width="19.10546875" style="22" customWidth="1"/>
    <col min="6" max="6" width="16.5546875" style="22" customWidth="1"/>
    <col min="7" max="7" width="17.99609375" style="22" bestFit="1" customWidth="1"/>
    <col min="8" max="8" width="20.21484375" style="0" bestFit="1" customWidth="1"/>
    <col min="9" max="9" width="3.21484375" style="0" customWidth="1"/>
    <col min="10" max="10" width="12.21484375" style="22" bestFit="1" customWidth="1"/>
    <col min="11" max="11" width="13.77734375" style="0" bestFit="1" customWidth="1"/>
    <col min="12" max="12" width="13.4453125" style="0" customWidth="1"/>
    <col min="13" max="13" width="14.5546875" style="0" customWidth="1"/>
    <col min="14" max="14" width="12.6640625" style="0" bestFit="1" customWidth="1"/>
    <col min="15" max="15" width="12.99609375" style="0" customWidth="1"/>
  </cols>
  <sheetData>
    <row r="1" spans="2:9" ht="13.5">
      <c r="B1" s="5"/>
      <c r="C1" s="5"/>
      <c r="D1" s="5"/>
      <c r="E1" s="21"/>
      <c r="F1" s="21"/>
      <c r="G1" s="21"/>
      <c r="H1" s="5"/>
      <c r="I1" s="5"/>
    </row>
    <row r="2" spans="2:9" ht="19.5" customHeight="1" thickBot="1">
      <c r="B2" s="123" t="s">
        <v>32</v>
      </c>
      <c r="C2" s="123"/>
      <c r="D2" s="11"/>
      <c r="E2" s="24"/>
      <c r="F2" s="21"/>
      <c r="G2" s="21"/>
      <c r="H2" s="12" t="s">
        <v>6</v>
      </c>
      <c r="I2" s="14"/>
    </row>
    <row r="3" spans="2:9" ht="30" customHeight="1" thickBot="1">
      <c r="B3" s="192"/>
      <c r="C3" s="193" t="s">
        <v>7</v>
      </c>
      <c r="D3" s="194"/>
      <c r="E3" s="324" t="s">
        <v>99</v>
      </c>
      <c r="F3" s="324" t="s">
        <v>119</v>
      </c>
      <c r="G3" s="308" t="s">
        <v>2</v>
      </c>
      <c r="H3" s="322" t="s">
        <v>8</v>
      </c>
      <c r="I3" s="39"/>
    </row>
    <row r="4" spans="2:9" ht="30" customHeight="1" thickBot="1">
      <c r="B4" s="190" t="s">
        <v>9</v>
      </c>
      <c r="C4" s="190" t="s">
        <v>10</v>
      </c>
      <c r="D4" s="191" t="s">
        <v>11</v>
      </c>
      <c r="E4" s="325"/>
      <c r="F4" s="325"/>
      <c r="G4" s="309"/>
      <c r="H4" s="323"/>
      <c r="I4" s="39"/>
    </row>
    <row r="5" spans="2:9" ht="39.75" customHeight="1" thickBot="1">
      <c r="B5" s="326" t="s">
        <v>30</v>
      </c>
      <c r="C5" s="327"/>
      <c r="D5" s="328"/>
      <c r="E5" s="68">
        <f>E6+E10+E13+E15+E18</f>
        <v>1482650274</v>
      </c>
      <c r="F5" s="68">
        <f>F6+F10+F13+F15+F18</f>
        <v>1486966124</v>
      </c>
      <c r="G5" s="149">
        <f>F5-E5</f>
        <v>4315850</v>
      </c>
      <c r="H5" s="58"/>
      <c r="I5" s="39"/>
    </row>
    <row r="6" spans="2:11" ht="30" customHeight="1" thickBot="1">
      <c r="B6" s="314" t="s">
        <v>46</v>
      </c>
      <c r="C6" s="329" t="s">
        <v>44</v>
      </c>
      <c r="D6" s="330"/>
      <c r="E6" s="69">
        <f>SUM(E7:E9)</f>
        <v>1435623023</v>
      </c>
      <c r="F6" s="69">
        <f>SUM(F7:F9)</f>
        <v>1435621520</v>
      </c>
      <c r="G6" s="150">
        <f>SUM(G7:G9)</f>
        <v>-1503</v>
      </c>
      <c r="H6" s="104"/>
      <c r="I6" s="39"/>
      <c r="K6" s="51"/>
    </row>
    <row r="7" spans="2:15" s="1" customFormat="1" ht="19.5" customHeight="1">
      <c r="B7" s="320"/>
      <c r="C7" s="314" t="s">
        <v>45</v>
      </c>
      <c r="D7" s="331" t="s">
        <v>53</v>
      </c>
      <c r="E7" s="316">
        <v>1286721520</v>
      </c>
      <c r="F7" s="316">
        <v>1286721520</v>
      </c>
      <c r="G7" s="310">
        <f>F7-E7</f>
        <v>0</v>
      </c>
      <c r="H7" s="312" t="s">
        <v>85</v>
      </c>
      <c r="I7" s="41"/>
      <c r="J7" s="28"/>
      <c r="K7" s="16"/>
      <c r="L7" s="16"/>
      <c r="O7" s="59"/>
    </row>
    <row r="8" spans="2:15" s="1" customFormat="1" ht="19.5" customHeight="1">
      <c r="B8" s="320"/>
      <c r="C8" s="333"/>
      <c r="D8" s="332"/>
      <c r="E8" s="317"/>
      <c r="F8" s="317"/>
      <c r="G8" s="311"/>
      <c r="H8" s="313"/>
      <c r="I8" s="42"/>
      <c r="J8" s="23"/>
      <c r="O8" s="59"/>
    </row>
    <row r="9" spans="2:10" s="2" customFormat="1" ht="39.75" customHeight="1" thickBot="1">
      <c r="B9" s="319"/>
      <c r="C9" s="315"/>
      <c r="D9" s="66" t="s">
        <v>54</v>
      </c>
      <c r="E9" s="83">
        <v>148901503</v>
      </c>
      <c r="F9" s="83">
        <v>148900000</v>
      </c>
      <c r="G9" s="151">
        <f>F9-E9</f>
        <v>-1503</v>
      </c>
      <c r="H9" s="105"/>
      <c r="I9" s="43"/>
      <c r="J9" s="28"/>
    </row>
    <row r="10" spans="2:10" s="2" customFormat="1" ht="30" customHeight="1" thickBot="1">
      <c r="B10" s="314" t="s">
        <v>48</v>
      </c>
      <c r="C10" s="334" t="s">
        <v>47</v>
      </c>
      <c r="D10" s="336"/>
      <c r="E10" s="68">
        <f>SUM(E11:E12)</f>
        <v>31311400</v>
      </c>
      <c r="F10" s="68">
        <f>SUM(F11:F12)</f>
        <v>32431400</v>
      </c>
      <c r="G10" s="152">
        <f>F10-E10</f>
        <v>1120000</v>
      </c>
      <c r="H10" s="58"/>
      <c r="I10" s="43"/>
      <c r="J10" s="28"/>
    </row>
    <row r="11" spans="2:10" s="2" customFormat="1" ht="39.75" customHeight="1">
      <c r="B11" s="333"/>
      <c r="C11" s="314" t="s">
        <v>3</v>
      </c>
      <c r="D11" s="65" t="s">
        <v>26</v>
      </c>
      <c r="E11" s="70">
        <v>8300000</v>
      </c>
      <c r="F11" s="70">
        <v>9420000</v>
      </c>
      <c r="G11" s="153">
        <f aca="true" t="shared" si="0" ref="G11:G17">F11-E11</f>
        <v>1120000</v>
      </c>
      <c r="H11" s="97" t="s">
        <v>149</v>
      </c>
      <c r="I11" s="40"/>
      <c r="J11" s="28"/>
    </row>
    <row r="12" spans="2:10" s="2" customFormat="1" ht="59.25" customHeight="1" thickBot="1">
      <c r="B12" s="333"/>
      <c r="C12" s="321"/>
      <c r="D12" s="64" t="s">
        <v>29</v>
      </c>
      <c r="E12" s="84">
        <v>23011400</v>
      </c>
      <c r="F12" s="84">
        <v>23011400</v>
      </c>
      <c r="G12" s="265">
        <f t="shared" si="0"/>
        <v>0</v>
      </c>
      <c r="H12" s="137" t="s">
        <v>104</v>
      </c>
      <c r="I12" s="40"/>
      <c r="J12" s="28"/>
    </row>
    <row r="13" spans="2:10" s="2" customFormat="1" ht="30" customHeight="1" thickBot="1">
      <c r="B13" s="314" t="s">
        <v>37</v>
      </c>
      <c r="C13" s="334" t="s">
        <v>49</v>
      </c>
      <c r="D13" s="337"/>
      <c r="E13" s="101">
        <f>SUM(E14)</f>
        <v>11000000</v>
      </c>
      <c r="F13" s="101">
        <f>F14</f>
        <v>11000000</v>
      </c>
      <c r="G13" s="266">
        <f t="shared" si="0"/>
        <v>0</v>
      </c>
      <c r="H13" s="58"/>
      <c r="I13" s="40"/>
      <c r="J13" s="28"/>
    </row>
    <row r="14" spans="2:15" s="2" customFormat="1" ht="60" customHeight="1" thickBot="1">
      <c r="B14" s="315"/>
      <c r="C14" s="62" t="s">
        <v>38</v>
      </c>
      <c r="D14" s="29" t="s">
        <v>50</v>
      </c>
      <c r="E14" s="85">
        <v>11000000</v>
      </c>
      <c r="F14" s="85">
        <v>11000000</v>
      </c>
      <c r="G14" s="238">
        <f t="shared" si="0"/>
        <v>0</v>
      </c>
      <c r="H14" s="61" t="s">
        <v>150</v>
      </c>
      <c r="I14" s="40"/>
      <c r="J14" s="28"/>
      <c r="K14" s="15"/>
      <c r="L14" s="15"/>
      <c r="M14" s="15"/>
      <c r="N14" s="15"/>
      <c r="O14" s="15"/>
    </row>
    <row r="15" spans="2:11" s="2" customFormat="1" ht="30" customHeight="1" thickBot="1">
      <c r="B15" s="318" t="s">
        <v>4</v>
      </c>
      <c r="C15" s="334" t="s">
        <v>51</v>
      </c>
      <c r="D15" s="338"/>
      <c r="E15" s="165">
        <f>SUM(E16:E17)</f>
        <v>4634783</v>
      </c>
      <c r="F15" s="165">
        <f>SUM(F16:F17)</f>
        <v>4634783</v>
      </c>
      <c r="G15" s="238">
        <f t="shared" si="0"/>
        <v>0</v>
      </c>
      <c r="H15" s="60"/>
      <c r="I15" s="40"/>
      <c r="J15" s="28"/>
      <c r="K15" s="15"/>
    </row>
    <row r="16" spans="2:11" s="2" customFormat="1" ht="39.75" customHeight="1">
      <c r="B16" s="320"/>
      <c r="C16" s="318" t="s">
        <v>4</v>
      </c>
      <c r="D16" s="29" t="s">
        <v>5</v>
      </c>
      <c r="E16" s="86">
        <v>183417</v>
      </c>
      <c r="F16" s="86">
        <f>E16</f>
        <v>183417</v>
      </c>
      <c r="G16" s="238">
        <f t="shared" si="0"/>
        <v>0</v>
      </c>
      <c r="H16" s="139" t="s">
        <v>97</v>
      </c>
      <c r="I16" s="40"/>
      <c r="J16" s="28"/>
      <c r="K16" s="15"/>
    </row>
    <row r="17" spans="2:14" s="2" customFormat="1" ht="39.75" customHeight="1" thickBot="1">
      <c r="B17" s="320"/>
      <c r="C17" s="320"/>
      <c r="D17" s="63" t="s">
        <v>31</v>
      </c>
      <c r="E17" s="87">
        <v>4451366</v>
      </c>
      <c r="F17" s="87">
        <f>E17</f>
        <v>4451366</v>
      </c>
      <c r="G17" s="239">
        <f t="shared" si="0"/>
        <v>0</v>
      </c>
      <c r="H17" s="140" t="s">
        <v>98</v>
      </c>
      <c r="I17" s="40"/>
      <c r="J17" s="28"/>
      <c r="K17" s="50"/>
      <c r="N17" s="50"/>
    </row>
    <row r="18" spans="2:14" s="2" customFormat="1" ht="30" customHeight="1" thickBot="1">
      <c r="B18" s="318" t="s">
        <v>14</v>
      </c>
      <c r="C18" s="334" t="s">
        <v>52</v>
      </c>
      <c r="D18" s="335"/>
      <c r="E18" s="101">
        <f>SUM(E19:E20)</f>
        <v>81068</v>
      </c>
      <c r="F18" s="101">
        <f>SUM(F19:F20)</f>
        <v>3278421</v>
      </c>
      <c r="G18" s="154">
        <f>F18-E18</f>
        <v>3197353</v>
      </c>
      <c r="H18" s="55"/>
      <c r="I18" s="40"/>
      <c r="J18" s="28"/>
      <c r="K18" s="50"/>
      <c r="N18" s="50"/>
    </row>
    <row r="19" spans="2:14" s="2" customFormat="1" ht="39.75" customHeight="1">
      <c r="B19" s="320"/>
      <c r="C19" s="318" t="s">
        <v>14</v>
      </c>
      <c r="D19" s="65" t="s">
        <v>15</v>
      </c>
      <c r="E19" s="88">
        <v>4576</v>
      </c>
      <c r="F19" s="88">
        <f>11598+3190331</f>
        <v>3201929</v>
      </c>
      <c r="G19" s="355">
        <f>F19-E19</f>
        <v>3197353</v>
      </c>
      <c r="H19" s="246" t="s">
        <v>154</v>
      </c>
      <c r="I19" s="40"/>
      <c r="J19" s="28"/>
      <c r="K19" s="13"/>
      <c r="N19" s="50"/>
    </row>
    <row r="20" spans="2:14" s="2" customFormat="1" ht="39.75" customHeight="1" thickBot="1">
      <c r="B20" s="319"/>
      <c r="C20" s="319"/>
      <c r="D20" s="56" t="s">
        <v>23</v>
      </c>
      <c r="E20" s="89">
        <v>76492</v>
      </c>
      <c r="F20" s="89">
        <v>76492</v>
      </c>
      <c r="G20" s="265">
        <f>F20-E20</f>
        <v>0</v>
      </c>
      <c r="H20" s="67" t="s">
        <v>148</v>
      </c>
      <c r="I20" s="44"/>
      <c r="J20" s="28"/>
      <c r="N20" s="13"/>
    </row>
    <row r="21" ht="13.5">
      <c r="G21" s="25"/>
    </row>
    <row r="22" ht="13.5">
      <c r="G22" s="25"/>
    </row>
    <row r="23" spans="7:9" ht="13.5">
      <c r="G23" s="25"/>
      <c r="H23" s="9"/>
      <c r="I23" s="9"/>
    </row>
    <row r="24" spans="6:7" ht="13.5">
      <c r="F24" s="23"/>
      <c r="G24" s="26"/>
    </row>
    <row r="25" spans="7:9" ht="13.5">
      <c r="G25" s="25"/>
      <c r="H25" s="9"/>
      <c r="I25" s="9"/>
    </row>
    <row r="26" ht="13.5">
      <c r="G26" s="26"/>
    </row>
    <row r="27" ht="13.5">
      <c r="G27" s="27"/>
    </row>
    <row r="28" ht="13.5">
      <c r="G28" s="25"/>
    </row>
    <row r="29" ht="13.5">
      <c r="G29" s="25"/>
    </row>
    <row r="30" spans="6:7" ht="13.5">
      <c r="F30" s="23"/>
      <c r="G30" s="25"/>
    </row>
    <row r="31" ht="13.5">
      <c r="G31" s="25"/>
    </row>
    <row r="32" ht="13.5">
      <c r="G32" s="25"/>
    </row>
    <row r="33" ht="13.5">
      <c r="G33" s="25"/>
    </row>
    <row r="34" ht="13.5">
      <c r="G34" s="25"/>
    </row>
    <row r="35" ht="13.5">
      <c r="G35" s="25"/>
    </row>
    <row r="36" ht="13.5">
      <c r="G36" s="25"/>
    </row>
    <row r="37" ht="13.5">
      <c r="G37" s="25"/>
    </row>
    <row r="38" ht="13.5">
      <c r="G38" s="25"/>
    </row>
    <row r="39" ht="13.5">
      <c r="G39" s="25"/>
    </row>
    <row r="40" ht="13.5">
      <c r="G40" s="25"/>
    </row>
    <row r="41" ht="13.5">
      <c r="G41" s="25"/>
    </row>
    <row r="42" ht="13.5">
      <c r="G42" s="25"/>
    </row>
    <row r="43" ht="13.5">
      <c r="G43" s="25"/>
    </row>
    <row r="44" ht="13.5">
      <c r="G44" s="25"/>
    </row>
    <row r="45" ht="13.5">
      <c r="G45" s="25"/>
    </row>
    <row r="46" ht="13.5">
      <c r="G46" s="25"/>
    </row>
    <row r="47" ht="13.5">
      <c r="G47" s="25"/>
    </row>
    <row r="48" ht="13.5">
      <c r="G48" s="25"/>
    </row>
    <row r="49" ht="13.5">
      <c r="G49" s="25"/>
    </row>
    <row r="50" ht="13.5">
      <c r="G50" s="25"/>
    </row>
    <row r="51" ht="13.5">
      <c r="G51" s="25"/>
    </row>
    <row r="52" ht="13.5">
      <c r="G52" s="25"/>
    </row>
    <row r="53" ht="13.5">
      <c r="G53" s="25"/>
    </row>
    <row r="54" ht="13.5">
      <c r="G54" s="25"/>
    </row>
    <row r="55" ht="13.5">
      <c r="G55" s="25"/>
    </row>
    <row r="101" ht="13.5">
      <c r="H101" t="s">
        <v>17</v>
      </c>
    </row>
  </sheetData>
  <sheetProtection/>
  <mergeCells count="24">
    <mergeCell ref="C18:D18"/>
    <mergeCell ref="B18:B20"/>
    <mergeCell ref="C10:D10"/>
    <mergeCell ref="C13:D13"/>
    <mergeCell ref="B10:B12"/>
    <mergeCell ref="C15:D15"/>
    <mergeCell ref="B15:B17"/>
    <mergeCell ref="C16:C17"/>
    <mergeCell ref="F3:F4"/>
    <mergeCell ref="E3:E4"/>
    <mergeCell ref="B5:D5"/>
    <mergeCell ref="C6:D6"/>
    <mergeCell ref="D7:D8"/>
    <mergeCell ref="C7:C9"/>
    <mergeCell ref="G3:G4"/>
    <mergeCell ref="G7:G8"/>
    <mergeCell ref="H7:H8"/>
    <mergeCell ref="B13:B14"/>
    <mergeCell ref="F7:F8"/>
    <mergeCell ref="C19:C20"/>
    <mergeCell ref="B6:B9"/>
    <mergeCell ref="E7:E8"/>
    <mergeCell ref="C11:C12"/>
    <mergeCell ref="H3:H4"/>
  </mergeCells>
  <printOptions/>
  <pageMargins left="0.25" right="0.25" top="0.75" bottom="0.75" header="0.3" footer="0.3"/>
  <pageSetup fitToHeight="0" fitToWidth="1"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2"/>
  <sheetViews>
    <sheetView zoomScalePageLayoutView="0" workbookViewId="0" topLeftCell="A1">
      <selection activeCell="I59" sqref="I59"/>
    </sheetView>
  </sheetViews>
  <sheetFormatPr defaultColWidth="8.88671875" defaultRowHeight="13.5"/>
  <cols>
    <col min="1" max="1" width="2.10546875" style="0" customWidth="1"/>
    <col min="2" max="2" width="5.4453125" style="0" customWidth="1"/>
    <col min="3" max="3" width="5.6640625" style="0" customWidth="1"/>
    <col min="4" max="4" width="9.3359375" style="0" customWidth="1"/>
    <col min="5" max="5" width="12.5546875" style="0" hidden="1" customWidth="1"/>
    <col min="6" max="6" width="15.99609375" style="0" customWidth="1"/>
    <col min="7" max="7" width="15.88671875" style="0" customWidth="1"/>
    <col min="8" max="8" width="14.88671875" style="0" customWidth="1"/>
    <col min="9" max="9" width="38.88671875" style="0" customWidth="1"/>
    <col min="10" max="10" width="13.77734375" style="0" bestFit="1" customWidth="1"/>
    <col min="11" max="11" width="15.4453125" style="0" bestFit="1" customWidth="1"/>
    <col min="12" max="12" width="14.77734375" style="0" customWidth="1"/>
    <col min="13" max="13" width="12.6640625" style="0" bestFit="1" customWidth="1"/>
    <col min="14" max="14" width="10.88671875" style="0" customWidth="1"/>
    <col min="16" max="16" width="11.4453125" style="0" customWidth="1"/>
    <col min="20" max="20" width="13.99609375" style="0" customWidth="1"/>
  </cols>
  <sheetData>
    <row r="1" spans="10:26" ht="13.5"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2:26" ht="17.25" customHeight="1">
      <c r="B2" s="123" t="s">
        <v>36</v>
      </c>
      <c r="J2" s="106"/>
      <c r="K2" s="107"/>
      <c r="L2" s="108"/>
      <c r="M2" s="106"/>
      <c r="N2" s="108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21" customHeight="1" thickBot="1">
      <c r="A3" t="s">
        <v>39</v>
      </c>
      <c r="B3" s="5"/>
      <c r="C3" s="5"/>
      <c r="D3" s="11"/>
      <c r="E3" s="5"/>
      <c r="F3" s="5"/>
      <c r="G3" s="5"/>
      <c r="H3" s="5"/>
      <c r="I3" s="14" t="s">
        <v>6</v>
      </c>
      <c r="J3" s="106"/>
      <c r="K3" s="107"/>
      <c r="L3" s="107"/>
      <c r="M3" s="107"/>
      <c r="N3" s="108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2:26" ht="23.25" customHeight="1" thickBot="1">
      <c r="B4" s="346" t="s">
        <v>7</v>
      </c>
      <c r="C4" s="347"/>
      <c r="D4" s="348"/>
      <c r="E4" s="353" t="s">
        <v>18</v>
      </c>
      <c r="F4" s="324" t="s">
        <v>100</v>
      </c>
      <c r="G4" s="324" t="s">
        <v>119</v>
      </c>
      <c r="H4" s="341" t="s">
        <v>2</v>
      </c>
      <c r="I4" s="322" t="s">
        <v>8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2:26" ht="23.25" customHeight="1" thickBot="1">
      <c r="B5" s="6" t="s">
        <v>9</v>
      </c>
      <c r="C5" s="6" t="s">
        <v>10</v>
      </c>
      <c r="D5" s="7" t="s">
        <v>11</v>
      </c>
      <c r="E5" s="354"/>
      <c r="F5" s="325"/>
      <c r="G5" s="325"/>
      <c r="H5" s="342"/>
      <c r="I5" s="323"/>
      <c r="J5" s="106"/>
      <c r="K5" s="107"/>
      <c r="L5" s="108"/>
      <c r="M5" s="106"/>
      <c r="N5" s="108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2:26" ht="33" customHeight="1" thickBot="1">
      <c r="B6" s="6"/>
      <c r="C6" s="6"/>
      <c r="D6" s="38" t="s">
        <v>16</v>
      </c>
      <c r="E6" s="10" t="e">
        <f>E8+#REF!+E17+#REF!+#REF!+E27+#REF!+#REF!</f>
        <v>#REF!</v>
      </c>
      <c r="F6" s="103">
        <f>F7+F27+F47</f>
        <v>1482650274</v>
      </c>
      <c r="G6" s="103">
        <f>SUM(G7+G27+G47)</f>
        <v>1486966124</v>
      </c>
      <c r="H6" s="148">
        <f>G6-F6</f>
        <v>4315850</v>
      </c>
      <c r="I6" s="57"/>
      <c r="J6" s="106"/>
      <c r="K6" s="106"/>
      <c r="L6" s="109"/>
      <c r="M6" s="110"/>
      <c r="N6" s="110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2:26" ht="33" customHeight="1" thickBot="1">
      <c r="B7" s="6"/>
      <c r="C7" s="349" t="s">
        <v>69</v>
      </c>
      <c r="D7" s="350"/>
      <c r="E7" s="10"/>
      <c r="F7" s="103">
        <f>SUM(F8+F17)</f>
        <v>1144538604</v>
      </c>
      <c r="G7" s="103">
        <f>G8+G17</f>
        <v>1153913234</v>
      </c>
      <c r="H7" s="148">
        <f>G7-F7</f>
        <v>9374630</v>
      </c>
      <c r="I7" s="57"/>
      <c r="J7" s="106"/>
      <c r="K7" s="106"/>
      <c r="L7" s="109"/>
      <c r="M7" s="110"/>
      <c r="N7" s="110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2:26" ht="31.5" customHeight="1" thickBot="1">
      <c r="B8" s="4" t="s">
        <v>19</v>
      </c>
      <c r="C8" s="122" t="s">
        <v>0</v>
      </c>
      <c r="D8" s="38" t="s">
        <v>12</v>
      </c>
      <c r="E8" s="8" t="e">
        <f>#REF!+#REF!+#REF!+#REF!+#REF!+#REF!+#REF!+#REF!</f>
        <v>#REF!</v>
      </c>
      <c r="F8" s="103">
        <f>SUM(F9:F16)</f>
        <v>1125886660</v>
      </c>
      <c r="G8" s="103">
        <f>SUM(G9:G16)</f>
        <v>1135507290</v>
      </c>
      <c r="H8" s="148">
        <f>G8-F8</f>
        <v>9620630</v>
      </c>
      <c r="I8" s="57"/>
      <c r="J8" s="106"/>
      <c r="K8" s="106"/>
      <c r="L8" s="106"/>
      <c r="M8" s="111"/>
      <c r="N8" s="110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</row>
    <row r="9" spans="2:26" ht="126" customHeight="1">
      <c r="B9" s="314" t="s">
        <v>96</v>
      </c>
      <c r="C9" s="314" t="s">
        <v>107</v>
      </c>
      <c r="D9" s="121" t="s">
        <v>20</v>
      </c>
      <c r="E9" s="231"/>
      <c r="F9" s="196">
        <v>818124040</v>
      </c>
      <c r="G9" s="196">
        <v>818124040</v>
      </c>
      <c r="H9" s="262">
        <f aca="true" t="shared" si="0" ref="H9:H16">G9-F9</f>
        <v>0</v>
      </c>
      <c r="I9" s="279" t="s">
        <v>133</v>
      </c>
      <c r="J9" s="111"/>
      <c r="K9" s="107"/>
      <c r="L9" s="111"/>
      <c r="M9" s="111"/>
      <c r="N9" s="110"/>
      <c r="O9" s="108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2:26" s="1" customFormat="1" ht="61.5" customHeight="1">
      <c r="B10" s="333"/>
      <c r="C10" s="333"/>
      <c r="D10" s="98" t="s">
        <v>70</v>
      </c>
      <c r="E10" s="99"/>
      <c r="F10" s="198">
        <v>4200000</v>
      </c>
      <c r="G10" s="198">
        <v>4200000</v>
      </c>
      <c r="H10" s="240">
        <f>G10-F10</f>
        <v>0</v>
      </c>
      <c r="I10" s="217" t="s">
        <v>108</v>
      </c>
      <c r="J10" s="113"/>
      <c r="K10" s="113"/>
      <c r="L10" s="109"/>
      <c r="M10" s="110"/>
      <c r="N10" s="110"/>
      <c r="O10" s="113"/>
      <c r="P10" s="113"/>
      <c r="Q10" s="109"/>
      <c r="R10" s="109"/>
      <c r="S10" s="113"/>
      <c r="T10" s="113"/>
      <c r="U10" s="113"/>
      <c r="V10" s="113"/>
      <c r="W10" s="113"/>
      <c r="X10" s="113"/>
      <c r="Y10" s="113"/>
      <c r="Z10" s="113"/>
    </row>
    <row r="11" spans="2:26" s="1" customFormat="1" ht="144" customHeight="1">
      <c r="B11" s="333"/>
      <c r="C11" s="333"/>
      <c r="D11" s="94" t="s">
        <v>55</v>
      </c>
      <c r="E11" s="99"/>
      <c r="F11" s="198">
        <f>122400000+19350+161290+154840+10400000+15300000</f>
        <v>148435480</v>
      </c>
      <c r="G11" s="198">
        <f>122400000+19350+161290+154840+10400000+15300000</f>
        <v>148435480</v>
      </c>
      <c r="H11" s="241">
        <f t="shared" si="0"/>
        <v>0</v>
      </c>
      <c r="I11" s="218" t="s">
        <v>134</v>
      </c>
      <c r="J11" s="109"/>
      <c r="K11" s="109"/>
      <c r="L11" s="109"/>
      <c r="M11" s="110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2:26" s="1" customFormat="1" ht="65.25" customHeight="1">
      <c r="B12" s="333"/>
      <c r="C12" s="333"/>
      <c r="D12" s="93" t="s">
        <v>25</v>
      </c>
      <c r="E12" s="119">
        <v>4411040</v>
      </c>
      <c r="F12" s="200">
        <v>71403360</v>
      </c>
      <c r="G12" s="200">
        <f>72158960-1618680</f>
        <v>70540280</v>
      </c>
      <c r="H12" s="199">
        <f t="shared" si="0"/>
        <v>-863080</v>
      </c>
      <c r="I12" s="219" t="s">
        <v>135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2"/>
      <c r="U12" s="113"/>
      <c r="V12" s="113"/>
      <c r="W12" s="113"/>
      <c r="X12" s="113"/>
      <c r="Y12" s="113"/>
      <c r="Z12" s="113"/>
    </row>
    <row r="13" spans="2:26" s="1" customFormat="1" ht="62.25" customHeight="1">
      <c r="B13" s="333"/>
      <c r="C13" s="333"/>
      <c r="D13" s="117" t="s">
        <v>68</v>
      </c>
      <c r="E13" s="92">
        <v>1862650</v>
      </c>
      <c r="F13" s="201">
        <v>66599100</v>
      </c>
      <c r="G13" s="201">
        <v>68013610</v>
      </c>
      <c r="H13" s="197">
        <f t="shared" si="0"/>
        <v>1414510</v>
      </c>
      <c r="I13" s="220" t="s">
        <v>123</v>
      </c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2:26" s="1" customFormat="1" ht="179.25" customHeight="1">
      <c r="B14" s="333"/>
      <c r="C14" s="333"/>
      <c r="D14" s="94" t="s">
        <v>67</v>
      </c>
      <c r="E14" s="120"/>
      <c r="F14" s="202">
        <f>1632000+500000+100000+2430000+5200000+957400+1000000+201000</f>
        <v>12020400</v>
      </c>
      <c r="G14" s="202">
        <f>1632000+500000+100000+2430000+5200000+957400+1000000+201000</f>
        <v>12020400</v>
      </c>
      <c r="H14" s="264">
        <f t="shared" si="0"/>
        <v>0</v>
      </c>
      <c r="I14" s="221" t="s">
        <v>124</v>
      </c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12"/>
      <c r="U14" s="113"/>
      <c r="V14" s="113"/>
      <c r="W14" s="113"/>
      <c r="X14" s="113"/>
      <c r="Y14" s="113"/>
      <c r="Z14" s="113"/>
    </row>
    <row r="15" spans="2:26" s="1" customFormat="1" ht="67.5" customHeight="1" thickBot="1">
      <c r="B15" s="315"/>
      <c r="C15" s="315"/>
      <c r="D15" s="95" t="s">
        <v>120</v>
      </c>
      <c r="E15" s="232"/>
      <c r="F15" s="206"/>
      <c r="G15" s="206">
        <v>9069200</v>
      </c>
      <c r="H15" s="233">
        <f t="shared" si="0"/>
        <v>9069200</v>
      </c>
      <c r="I15" s="252" t="s">
        <v>136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2"/>
      <c r="U15" s="113"/>
      <c r="V15" s="113"/>
      <c r="W15" s="113"/>
      <c r="X15" s="113"/>
      <c r="Y15" s="113"/>
      <c r="Z15" s="113"/>
    </row>
    <row r="16" spans="2:26" s="1" customFormat="1" ht="111.75" customHeight="1" thickBot="1">
      <c r="B16" s="247"/>
      <c r="C16" s="247"/>
      <c r="D16" s="248" t="s">
        <v>66</v>
      </c>
      <c r="E16" s="249"/>
      <c r="F16" s="250">
        <v>5104280</v>
      </c>
      <c r="G16" s="250">
        <v>5104280</v>
      </c>
      <c r="H16" s="255">
        <f t="shared" si="0"/>
        <v>0</v>
      </c>
      <c r="I16" s="251" t="s">
        <v>122</v>
      </c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12"/>
      <c r="U16" s="113"/>
      <c r="V16" s="113"/>
      <c r="W16" s="113"/>
      <c r="X16" s="113"/>
      <c r="Y16" s="113"/>
      <c r="Z16" s="113"/>
    </row>
    <row r="17" spans="2:26" s="1" customFormat="1" ht="50.25" customHeight="1" thickBot="1">
      <c r="B17" s="225" t="s">
        <v>19</v>
      </c>
      <c r="C17" s="122" t="s">
        <v>86</v>
      </c>
      <c r="D17" s="226" t="s">
        <v>12</v>
      </c>
      <c r="E17" s="227" t="e">
        <f>#REF!+E18+#REF!+#REF!+#REF!++#REF!</f>
        <v>#REF!</v>
      </c>
      <c r="F17" s="228">
        <f>SUM(F18:F26)</f>
        <v>18651944</v>
      </c>
      <c r="G17" s="228">
        <f>SUM(G18:G26)</f>
        <v>18405944</v>
      </c>
      <c r="H17" s="229">
        <f>G17-F17</f>
        <v>-246000</v>
      </c>
      <c r="I17" s="230"/>
      <c r="J17" s="113"/>
      <c r="K17" s="109"/>
      <c r="L17" s="113"/>
      <c r="M17" s="113"/>
      <c r="N17" s="114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2:26" s="1" customFormat="1" ht="189.75" customHeight="1">
      <c r="B18" s="343" t="s">
        <v>96</v>
      </c>
      <c r="C18" s="314" t="s">
        <v>95</v>
      </c>
      <c r="D18" s="146" t="s">
        <v>21</v>
      </c>
      <c r="E18" s="162">
        <v>2300000</v>
      </c>
      <c r="F18" s="203">
        <f>1210000+1980000+396000+1080000+1937060+316444+19400+10000+4400+2000+3000</f>
        <v>6958304</v>
      </c>
      <c r="G18" s="203">
        <f>1210000+1980000+396000+1080000+1937060+316444+19400+10000+4400+2000+3000</f>
        <v>6958304</v>
      </c>
      <c r="H18" s="262">
        <f>G18-F18</f>
        <v>0</v>
      </c>
      <c r="I18" s="223" t="s">
        <v>125</v>
      </c>
      <c r="J18" s="113"/>
      <c r="K18" s="109"/>
      <c r="L18" s="113"/>
      <c r="M18" s="109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2:26" s="1" customFormat="1" ht="54.75" customHeight="1">
      <c r="B19" s="344"/>
      <c r="C19" s="333"/>
      <c r="D19" s="94" t="s">
        <v>42</v>
      </c>
      <c r="E19" s="99"/>
      <c r="F19" s="204">
        <v>601820</v>
      </c>
      <c r="G19" s="204">
        <v>601820</v>
      </c>
      <c r="H19" s="241">
        <f aca="true" t="shared" si="1" ref="H19:H25">G19-F19</f>
        <v>0</v>
      </c>
      <c r="I19" s="235" t="s">
        <v>126</v>
      </c>
      <c r="J19" s="113"/>
      <c r="K19" s="110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2:26" s="1" customFormat="1" ht="62.25" customHeight="1">
      <c r="B20" s="344"/>
      <c r="C20" s="333"/>
      <c r="D20" s="94" t="s">
        <v>43</v>
      </c>
      <c r="E20" s="99"/>
      <c r="F20" s="202">
        <v>1785500</v>
      </c>
      <c r="G20" s="202">
        <v>1785500</v>
      </c>
      <c r="H20" s="241">
        <f t="shared" si="1"/>
        <v>0</v>
      </c>
      <c r="I20" s="235" t="s">
        <v>137</v>
      </c>
      <c r="J20" s="113"/>
      <c r="K20" s="110"/>
      <c r="L20" s="109"/>
      <c r="M20" s="109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2:26" s="1" customFormat="1" ht="123.75" customHeight="1">
      <c r="B21" s="344"/>
      <c r="C21" s="333"/>
      <c r="D21" s="93" t="s">
        <v>41</v>
      </c>
      <c r="E21" s="119"/>
      <c r="F21" s="200">
        <v>4067000</v>
      </c>
      <c r="G21" s="200">
        <v>4067000</v>
      </c>
      <c r="H21" s="243">
        <f t="shared" si="1"/>
        <v>0</v>
      </c>
      <c r="I21" s="274" t="s">
        <v>127</v>
      </c>
      <c r="J21" s="113"/>
      <c r="K21" s="109"/>
      <c r="L21" s="109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2:26" s="1" customFormat="1" ht="58.5" customHeight="1">
      <c r="B22" s="344"/>
      <c r="C22" s="333"/>
      <c r="D22" s="117" t="s">
        <v>63</v>
      </c>
      <c r="E22" s="163"/>
      <c r="F22" s="205">
        <v>379100</v>
      </c>
      <c r="G22" s="205">
        <v>379100</v>
      </c>
      <c r="H22" s="241">
        <f t="shared" si="1"/>
        <v>0</v>
      </c>
      <c r="I22" s="275" t="s">
        <v>128</v>
      </c>
      <c r="J22" s="113"/>
      <c r="K22" s="109"/>
      <c r="L22" s="109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2:26" s="1" customFormat="1" ht="77.25" customHeight="1">
      <c r="B23" s="344"/>
      <c r="C23" s="333"/>
      <c r="D23" s="117" t="s">
        <v>71</v>
      </c>
      <c r="E23" s="163"/>
      <c r="F23" s="205">
        <v>2182120</v>
      </c>
      <c r="G23" s="205">
        <v>1836120</v>
      </c>
      <c r="H23" s="199">
        <f t="shared" si="1"/>
        <v>-346000</v>
      </c>
      <c r="I23" s="275" t="s">
        <v>138</v>
      </c>
      <c r="J23" s="113"/>
      <c r="K23" s="109"/>
      <c r="L23" s="109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2:26" s="1" customFormat="1" ht="63" customHeight="1">
      <c r="B24" s="344"/>
      <c r="C24" s="333"/>
      <c r="D24" s="117" t="s">
        <v>121</v>
      </c>
      <c r="E24" s="163"/>
      <c r="F24" s="245">
        <v>0</v>
      </c>
      <c r="G24" s="205">
        <v>100000</v>
      </c>
      <c r="H24" s="199">
        <f t="shared" si="1"/>
        <v>100000</v>
      </c>
      <c r="I24" s="275" t="s">
        <v>153</v>
      </c>
      <c r="J24" s="113"/>
      <c r="K24" s="109"/>
      <c r="L24" s="109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2:26" s="1" customFormat="1" ht="108.75" customHeight="1" thickBot="1">
      <c r="B25" s="345"/>
      <c r="C25" s="315"/>
      <c r="D25" s="95" t="s">
        <v>89</v>
      </c>
      <c r="E25" s="164"/>
      <c r="F25" s="206">
        <v>758000</v>
      </c>
      <c r="G25" s="206">
        <v>758000</v>
      </c>
      <c r="H25" s="263">
        <f t="shared" si="1"/>
        <v>0</v>
      </c>
      <c r="I25" s="256" t="s">
        <v>129</v>
      </c>
      <c r="J25" s="113"/>
      <c r="K25" s="109"/>
      <c r="L25" s="109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2:26" s="1" customFormat="1" ht="76.5" customHeight="1" thickBot="1">
      <c r="B26" s="253"/>
      <c r="C26" s="254"/>
      <c r="D26" s="248" t="s">
        <v>60</v>
      </c>
      <c r="E26" s="96"/>
      <c r="F26" s="267">
        <v>1920100</v>
      </c>
      <c r="G26" s="267">
        <v>1920100</v>
      </c>
      <c r="H26" s="268">
        <f>G26-F26</f>
        <v>0</v>
      </c>
      <c r="I26" s="276" t="s">
        <v>139</v>
      </c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2:26" s="2" customFormat="1" ht="31.5" customHeight="1" thickBot="1">
      <c r="B27" s="118" t="s">
        <v>13</v>
      </c>
      <c r="C27" s="100" t="s">
        <v>13</v>
      </c>
      <c r="D27" s="135" t="s">
        <v>12</v>
      </c>
      <c r="E27" s="269" t="e">
        <f>SUM(#REF!)</f>
        <v>#REF!</v>
      </c>
      <c r="F27" s="270">
        <f>SUM(F28:F46)</f>
        <v>76827770</v>
      </c>
      <c r="G27" s="211">
        <f>SUM(G28:G46)</f>
        <v>77666080</v>
      </c>
      <c r="H27" s="271">
        <f>G27-F27</f>
        <v>838310</v>
      </c>
      <c r="I27" s="222"/>
      <c r="J27" s="114"/>
      <c r="K27" s="115"/>
      <c r="L27" s="116"/>
      <c r="M27" s="114"/>
      <c r="N27" s="114"/>
      <c r="O27" s="114" t="s">
        <v>65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2:26" s="2" customFormat="1" ht="47.25" customHeight="1" thickBot="1">
      <c r="B28" s="343" t="s">
        <v>105</v>
      </c>
      <c r="C28" s="314" t="s">
        <v>105</v>
      </c>
      <c r="D28" s="187" t="s">
        <v>72</v>
      </c>
      <c r="E28" s="195"/>
      <c r="F28" s="200">
        <v>6040000</v>
      </c>
      <c r="G28" s="200">
        <v>6040000</v>
      </c>
      <c r="H28" s="242">
        <f>G28-F28</f>
        <v>0</v>
      </c>
      <c r="I28" s="273" t="s">
        <v>140</v>
      </c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2:26" s="2" customFormat="1" ht="49.5" customHeight="1">
      <c r="B29" s="344"/>
      <c r="C29" s="333"/>
      <c r="D29" s="185" t="s">
        <v>73</v>
      </c>
      <c r="E29" s="92"/>
      <c r="F29" s="204">
        <v>1865120</v>
      </c>
      <c r="G29" s="204">
        <v>1865120</v>
      </c>
      <c r="H29" s="241">
        <f>G29-F29</f>
        <v>0</v>
      </c>
      <c r="I29" s="235" t="s">
        <v>141</v>
      </c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2:26" s="2" customFormat="1" ht="99.75" customHeight="1">
      <c r="B30" s="344"/>
      <c r="C30" s="333"/>
      <c r="D30" s="185" t="s">
        <v>74</v>
      </c>
      <c r="E30" s="119"/>
      <c r="F30" s="202">
        <v>806340</v>
      </c>
      <c r="G30" s="202">
        <v>806340</v>
      </c>
      <c r="H30" s="241">
        <f aca="true" t="shared" si="2" ref="H30:H46">G30-F30</f>
        <v>0</v>
      </c>
      <c r="I30" s="235" t="s">
        <v>113</v>
      </c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2:26" s="2" customFormat="1" ht="104.25" customHeight="1">
      <c r="B31" s="344"/>
      <c r="C31" s="333"/>
      <c r="D31" s="184" t="s">
        <v>93</v>
      </c>
      <c r="E31" s="119"/>
      <c r="F31" s="234">
        <f>316000+462000+300000+32730</f>
        <v>1110730</v>
      </c>
      <c r="G31" s="234">
        <v>1308340</v>
      </c>
      <c r="H31" s="207">
        <f t="shared" si="2"/>
        <v>197610</v>
      </c>
      <c r="I31" s="273" t="s">
        <v>142</v>
      </c>
      <c r="J31" s="114"/>
      <c r="K31" s="114"/>
      <c r="L31" s="114"/>
      <c r="M31" s="106"/>
      <c r="N31" s="339"/>
      <c r="O31" s="340"/>
      <c r="P31" s="340"/>
      <c r="Q31" s="340"/>
      <c r="R31" s="340"/>
      <c r="S31" s="340"/>
      <c r="T31" s="340"/>
      <c r="U31" s="340"/>
      <c r="V31" s="114"/>
      <c r="W31" s="114"/>
      <c r="X31" s="114"/>
      <c r="Y31" s="114"/>
      <c r="Z31" s="114"/>
    </row>
    <row r="32" spans="2:26" s="2" customFormat="1" ht="96.75" customHeight="1">
      <c r="B32" s="344"/>
      <c r="C32" s="333"/>
      <c r="D32" s="189" t="s">
        <v>102</v>
      </c>
      <c r="E32" s="92"/>
      <c r="F32" s="210">
        <v>1075450</v>
      </c>
      <c r="G32" s="210">
        <v>1075450</v>
      </c>
      <c r="H32" s="243">
        <f t="shared" si="2"/>
        <v>0</v>
      </c>
      <c r="I32" s="276" t="s">
        <v>143</v>
      </c>
      <c r="J32" s="114"/>
      <c r="K32" s="114"/>
      <c r="L32" s="114"/>
      <c r="M32" s="106"/>
      <c r="N32" s="124"/>
      <c r="O32" s="125"/>
      <c r="P32" s="125"/>
      <c r="Q32" s="125"/>
      <c r="R32" s="125"/>
      <c r="S32" s="125"/>
      <c r="T32" s="125"/>
      <c r="U32" s="125"/>
      <c r="V32" s="114"/>
      <c r="W32" s="114"/>
      <c r="X32" s="114"/>
      <c r="Y32" s="114"/>
      <c r="Z32" s="114"/>
    </row>
    <row r="33" spans="2:26" s="2" customFormat="1" ht="168" customHeight="1">
      <c r="B33" s="344"/>
      <c r="C33" s="333"/>
      <c r="D33" s="185" t="s">
        <v>76</v>
      </c>
      <c r="E33" s="147"/>
      <c r="F33" s="204">
        <v>15330000</v>
      </c>
      <c r="G33" s="204">
        <v>15770700</v>
      </c>
      <c r="H33" s="199">
        <f t="shared" si="2"/>
        <v>440700</v>
      </c>
      <c r="I33" s="235" t="s">
        <v>144</v>
      </c>
      <c r="J33" s="114"/>
      <c r="K33" s="114"/>
      <c r="L33" s="114"/>
      <c r="M33" s="106"/>
      <c r="N33" s="124"/>
      <c r="O33" s="125"/>
      <c r="P33" s="125"/>
      <c r="Q33" s="125"/>
      <c r="R33" s="125"/>
      <c r="S33" s="125"/>
      <c r="T33" s="125"/>
      <c r="U33" s="125"/>
      <c r="V33" s="114"/>
      <c r="W33" s="114"/>
      <c r="X33" s="114"/>
      <c r="Y33" s="114"/>
      <c r="Z33" s="114"/>
    </row>
    <row r="34" spans="2:26" s="2" customFormat="1" ht="188.25" customHeight="1" thickBot="1">
      <c r="B34" s="345"/>
      <c r="C34" s="315"/>
      <c r="D34" s="188" t="s">
        <v>77</v>
      </c>
      <c r="E34" s="180"/>
      <c r="F34" s="209">
        <f>1160000+290000+640000+1296000+850000+300000+100000+1205450+162300+200000+168000+52000+63000</f>
        <v>6486750</v>
      </c>
      <c r="G34" s="209">
        <f>1160000+290000+640000+1296000+850000+300000+100000+1205450+162300+200000+168000+52000+63000</f>
        <v>6486750</v>
      </c>
      <c r="H34" s="263">
        <f t="shared" si="2"/>
        <v>0</v>
      </c>
      <c r="I34" s="256" t="s">
        <v>130</v>
      </c>
      <c r="J34" s="114"/>
      <c r="K34" s="114"/>
      <c r="L34" s="114"/>
      <c r="M34" s="106"/>
      <c r="N34" s="124"/>
      <c r="O34" s="125"/>
      <c r="P34" s="125"/>
      <c r="Q34" s="125"/>
      <c r="R34" s="125"/>
      <c r="S34" s="125"/>
      <c r="T34" s="125"/>
      <c r="U34" s="125"/>
      <c r="V34" s="114"/>
      <c r="W34" s="114"/>
      <c r="X34" s="114"/>
      <c r="Y34" s="114"/>
      <c r="Z34" s="114"/>
    </row>
    <row r="35" spans="2:26" s="2" customFormat="1" ht="119.25" customHeight="1">
      <c r="B35" s="343" t="s">
        <v>106</v>
      </c>
      <c r="C35" s="314" t="s">
        <v>106</v>
      </c>
      <c r="D35" s="187" t="s">
        <v>103</v>
      </c>
      <c r="E35" s="257"/>
      <c r="F35" s="258">
        <f>936000+476000+1320000+210000+100280+104690+104810</f>
        <v>3251780</v>
      </c>
      <c r="G35" s="258">
        <f>936000+476000+1320000+210000+100280+104690+104810</f>
        <v>3251780</v>
      </c>
      <c r="H35" s="261">
        <f t="shared" si="2"/>
        <v>0</v>
      </c>
      <c r="I35" s="259" t="s">
        <v>114</v>
      </c>
      <c r="J35" s="114"/>
      <c r="K35"/>
      <c r="L35"/>
      <c r="M35"/>
      <c r="N35"/>
      <c r="O35"/>
      <c r="P35" s="145"/>
      <c r="Q35" s="145"/>
      <c r="R35" s="145"/>
      <c r="S35" s="145"/>
      <c r="T35" s="145"/>
      <c r="U35" s="145"/>
      <c r="V35" s="114"/>
      <c r="W35" s="114"/>
      <c r="X35" s="114"/>
      <c r="Y35" s="114"/>
      <c r="Z35" s="114"/>
    </row>
    <row r="36" spans="1:26" s="2" customFormat="1" ht="40.5" customHeight="1">
      <c r="A36" s="236"/>
      <c r="B36" s="344"/>
      <c r="C36" s="333"/>
      <c r="D36" s="185" t="s">
        <v>78</v>
      </c>
      <c r="E36" s="147"/>
      <c r="F36" s="204">
        <v>1794200</v>
      </c>
      <c r="G36" s="204">
        <v>1794200</v>
      </c>
      <c r="H36" s="241">
        <f t="shared" si="2"/>
        <v>0</v>
      </c>
      <c r="I36" s="235" t="s">
        <v>109</v>
      </c>
      <c r="J36" s="114"/>
      <c r="K36"/>
      <c r="L36"/>
      <c r="M36"/>
      <c r="N36"/>
      <c r="O36"/>
      <c r="P36" s="125"/>
      <c r="Q36" s="125"/>
      <c r="R36" s="125"/>
      <c r="S36" s="125"/>
      <c r="T36" s="125"/>
      <c r="U36" s="125"/>
      <c r="V36" s="114"/>
      <c r="W36" s="114"/>
      <c r="X36" s="114"/>
      <c r="Y36" s="114"/>
      <c r="Z36" s="114"/>
    </row>
    <row r="37" spans="2:26" s="2" customFormat="1" ht="42.75" customHeight="1">
      <c r="B37" s="344"/>
      <c r="C37" s="333"/>
      <c r="D37" s="185" t="s">
        <v>79</v>
      </c>
      <c r="E37" s="147"/>
      <c r="F37" s="204">
        <v>2920000</v>
      </c>
      <c r="G37" s="204">
        <v>2920000</v>
      </c>
      <c r="H37" s="241">
        <f t="shared" si="2"/>
        <v>0</v>
      </c>
      <c r="I37" s="235" t="s">
        <v>115</v>
      </c>
      <c r="J37" s="114"/>
      <c r="K37"/>
      <c r="L37"/>
      <c r="M37"/>
      <c r="N37"/>
      <c r="O37"/>
      <c r="P37" s="125"/>
      <c r="Q37" s="125"/>
      <c r="R37" s="125"/>
      <c r="S37" s="125"/>
      <c r="T37" s="125"/>
      <c r="U37" s="125"/>
      <c r="V37" s="114"/>
      <c r="W37" s="114"/>
      <c r="X37" s="114"/>
      <c r="Y37" s="114"/>
      <c r="Z37" s="114"/>
    </row>
    <row r="38" spans="2:26" s="2" customFormat="1" ht="39.75" customHeight="1">
      <c r="B38" s="344"/>
      <c r="C38" s="333"/>
      <c r="D38" s="184" t="s">
        <v>101</v>
      </c>
      <c r="E38" s="92"/>
      <c r="F38" s="210">
        <v>280000</v>
      </c>
      <c r="G38" s="210">
        <v>280000</v>
      </c>
      <c r="H38" s="242">
        <f t="shared" si="2"/>
        <v>0</v>
      </c>
      <c r="I38" s="276" t="s">
        <v>145</v>
      </c>
      <c r="J38" s="114"/>
      <c r="K38"/>
      <c r="L38"/>
      <c r="M38"/>
      <c r="N38"/>
      <c r="O38"/>
      <c r="P38" s="125"/>
      <c r="Q38" s="125"/>
      <c r="R38" s="125"/>
      <c r="S38" s="125"/>
      <c r="T38" s="125"/>
      <c r="U38" s="125"/>
      <c r="V38" s="114"/>
      <c r="W38" s="114"/>
      <c r="X38" s="114"/>
      <c r="Y38" s="114"/>
      <c r="Z38" s="114"/>
    </row>
    <row r="39" spans="2:26" s="2" customFormat="1" ht="63" customHeight="1">
      <c r="B39" s="344"/>
      <c r="C39" s="333"/>
      <c r="D39" s="185" t="s">
        <v>80</v>
      </c>
      <c r="E39" s="92"/>
      <c r="F39" s="208">
        <v>440000</v>
      </c>
      <c r="G39" s="208">
        <v>640000</v>
      </c>
      <c r="H39" s="272">
        <f>G39-F39</f>
        <v>200000</v>
      </c>
      <c r="I39" s="277" t="s">
        <v>146</v>
      </c>
      <c r="J39" s="114"/>
      <c r="K39"/>
      <c r="L39"/>
      <c r="M39"/>
      <c r="N39"/>
      <c r="O39"/>
      <c r="P39" s="125"/>
      <c r="Q39" s="125"/>
      <c r="R39" s="125"/>
      <c r="S39" s="125"/>
      <c r="T39" s="125"/>
      <c r="U39" s="125"/>
      <c r="V39" s="114"/>
      <c r="W39" s="114"/>
      <c r="X39" s="114"/>
      <c r="Y39" s="114"/>
      <c r="Z39" s="114"/>
    </row>
    <row r="40" spans="2:26" s="2" customFormat="1" ht="39.75" customHeight="1">
      <c r="B40" s="344"/>
      <c r="C40" s="333"/>
      <c r="D40" s="186" t="s">
        <v>81</v>
      </c>
      <c r="E40" s="92"/>
      <c r="F40" s="208">
        <v>2500000</v>
      </c>
      <c r="G40" s="208">
        <v>2500000</v>
      </c>
      <c r="H40" s="240">
        <f t="shared" si="2"/>
        <v>0</v>
      </c>
      <c r="I40" s="277" t="s">
        <v>110</v>
      </c>
      <c r="J40" s="114"/>
      <c r="K40"/>
      <c r="L40"/>
      <c r="M40"/>
      <c r="N40"/>
      <c r="O40"/>
      <c r="P40" s="126"/>
      <c r="Q40" s="126"/>
      <c r="R40" s="126"/>
      <c r="S40" s="126"/>
      <c r="T40" s="126"/>
      <c r="U40" s="126"/>
      <c r="V40" s="114"/>
      <c r="W40" s="114"/>
      <c r="X40" s="114"/>
      <c r="Y40" s="114"/>
      <c r="Z40" s="114"/>
    </row>
    <row r="41" spans="2:26" s="2" customFormat="1" ht="39.75" customHeight="1">
      <c r="B41" s="344"/>
      <c r="C41" s="333"/>
      <c r="D41" s="185" t="s">
        <v>90</v>
      </c>
      <c r="E41" s="147"/>
      <c r="F41" s="204">
        <v>996000</v>
      </c>
      <c r="G41" s="204">
        <v>996000</v>
      </c>
      <c r="H41" s="241">
        <f t="shared" si="2"/>
        <v>0</v>
      </c>
      <c r="I41" s="235" t="s">
        <v>116</v>
      </c>
      <c r="J41" s="114"/>
      <c r="K41"/>
      <c r="L41"/>
      <c r="M41"/>
      <c r="N41"/>
      <c r="O41"/>
      <c r="P41" s="143"/>
      <c r="Q41" s="143"/>
      <c r="R41" s="143"/>
      <c r="S41" s="143"/>
      <c r="T41" s="143"/>
      <c r="U41" s="143"/>
      <c r="V41" s="114"/>
      <c r="W41" s="114"/>
      <c r="X41" s="114"/>
      <c r="Y41" s="114"/>
      <c r="Z41" s="114"/>
    </row>
    <row r="42" spans="2:26" s="2" customFormat="1" ht="63" customHeight="1">
      <c r="B42" s="344"/>
      <c r="C42" s="333"/>
      <c r="D42" s="185" t="s">
        <v>91</v>
      </c>
      <c r="E42" s="99"/>
      <c r="F42" s="204">
        <v>200000</v>
      </c>
      <c r="G42" s="204">
        <v>200000</v>
      </c>
      <c r="H42" s="241">
        <v>0</v>
      </c>
      <c r="I42" s="235" t="s">
        <v>131</v>
      </c>
      <c r="J42" s="114"/>
      <c r="K42"/>
      <c r="L42"/>
      <c r="M42"/>
      <c r="N42"/>
      <c r="O42"/>
      <c r="P42" s="143"/>
      <c r="Q42" s="143"/>
      <c r="R42" s="143"/>
      <c r="S42" s="143"/>
      <c r="T42" s="143"/>
      <c r="U42" s="143"/>
      <c r="V42" s="114"/>
      <c r="W42" s="114"/>
      <c r="X42" s="114"/>
      <c r="Y42" s="114"/>
      <c r="Z42" s="114"/>
    </row>
    <row r="43" spans="2:26" s="2" customFormat="1" ht="39.75" customHeight="1">
      <c r="B43" s="344"/>
      <c r="C43" s="333"/>
      <c r="D43" s="189" t="s">
        <v>92</v>
      </c>
      <c r="E43" s="92"/>
      <c r="F43" s="210">
        <v>720000</v>
      </c>
      <c r="G43" s="210">
        <v>720000</v>
      </c>
      <c r="H43" s="242">
        <f t="shared" si="2"/>
        <v>0</v>
      </c>
      <c r="I43" s="276" t="s">
        <v>117</v>
      </c>
      <c r="J43" s="114"/>
      <c r="K43"/>
      <c r="L43"/>
      <c r="M43"/>
      <c r="N43"/>
      <c r="O43"/>
      <c r="P43" s="143"/>
      <c r="Q43" s="143"/>
      <c r="R43" s="143"/>
      <c r="S43" s="143"/>
      <c r="T43" s="143"/>
      <c r="U43" s="143"/>
      <c r="V43" s="114"/>
      <c r="W43" s="114"/>
      <c r="X43" s="114"/>
      <c r="Y43" s="114"/>
      <c r="Z43" s="114"/>
    </row>
    <row r="44" spans="2:26" s="2" customFormat="1" ht="46.5" customHeight="1">
      <c r="B44" s="344"/>
      <c r="C44" s="333"/>
      <c r="D44" s="186" t="s">
        <v>94</v>
      </c>
      <c r="E44" s="92"/>
      <c r="F44" s="208">
        <v>13000000</v>
      </c>
      <c r="G44" s="208">
        <v>13000000</v>
      </c>
      <c r="H44" s="241">
        <f t="shared" si="2"/>
        <v>0</v>
      </c>
      <c r="I44" s="277" t="s">
        <v>111</v>
      </c>
      <c r="J44" s="114"/>
      <c r="K44"/>
      <c r="L44"/>
      <c r="M44"/>
      <c r="N44"/>
      <c r="O44"/>
      <c r="P44" s="144"/>
      <c r="Q44" s="144"/>
      <c r="R44" s="144"/>
      <c r="S44" s="144"/>
      <c r="T44" s="144"/>
      <c r="U44" s="144"/>
      <c r="V44" s="114"/>
      <c r="W44" s="114"/>
      <c r="X44" s="114"/>
      <c r="Y44" s="114"/>
      <c r="Z44" s="114"/>
    </row>
    <row r="45" spans="2:26" s="2" customFormat="1" ht="45" customHeight="1">
      <c r="B45" s="344"/>
      <c r="C45" s="333"/>
      <c r="D45" s="186" t="s">
        <v>75</v>
      </c>
      <c r="E45" s="92"/>
      <c r="F45" s="208">
        <v>3000000</v>
      </c>
      <c r="G45" s="208">
        <v>3000000</v>
      </c>
      <c r="H45" s="241">
        <f t="shared" si="2"/>
        <v>0</v>
      </c>
      <c r="I45" s="277" t="s">
        <v>132</v>
      </c>
      <c r="J45" s="114"/>
      <c r="K45"/>
      <c r="L45"/>
      <c r="M45"/>
      <c r="N45"/>
      <c r="O45"/>
      <c r="P45" s="134"/>
      <c r="Q45" s="134"/>
      <c r="R45" s="134"/>
      <c r="S45" s="134"/>
      <c r="T45" s="134"/>
      <c r="U45" s="134"/>
      <c r="V45" s="114"/>
      <c r="W45" s="114"/>
      <c r="X45" s="114"/>
      <c r="Y45" s="114"/>
      <c r="Z45" s="114"/>
    </row>
    <row r="46" spans="2:26" s="2" customFormat="1" ht="141.75" customHeight="1" thickBot="1">
      <c r="B46" s="345"/>
      <c r="C46" s="315"/>
      <c r="D46" s="188" t="s">
        <v>83</v>
      </c>
      <c r="E46" s="96"/>
      <c r="F46" s="206">
        <v>15011400</v>
      </c>
      <c r="G46" s="206">
        <v>15011400</v>
      </c>
      <c r="H46" s="260">
        <f t="shared" si="2"/>
        <v>0</v>
      </c>
      <c r="I46" s="256" t="s">
        <v>112</v>
      </c>
      <c r="J46" s="114"/>
      <c r="K46" s="114"/>
      <c r="L46" s="115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</row>
    <row r="47" spans="2:26" s="2" customFormat="1" ht="31.5" customHeight="1" thickBot="1">
      <c r="B47" s="314" t="s">
        <v>61</v>
      </c>
      <c r="C47" s="314" t="s">
        <v>61</v>
      </c>
      <c r="D47" s="181" t="s">
        <v>12</v>
      </c>
      <c r="E47" s="179">
        <f>SUM(E49)</f>
        <v>4465010</v>
      </c>
      <c r="F47" s="211">
        <f>SUM(F48:F49)</f>
        <v>261283900</v>
      </c>
      <c r="G47" s="212">
        <f>SUM(G48:G49)</f>
        <v>255386810</v>
      </c>
      <c r="H47" s="213">
        <f>G47-F47</f>
        <v>-5897090</v>
      </c>
      <c r="I47" s="224"/>
      <c r="J47" s="114"/>
      <c r="K47" s="115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</row>
    <row r="48" spans="2:26" s="2" customFormat="1" ht="72" customHeight="1">
      <c r="B48" s="333"/>
      <c r="C48" s="333"/>
      <c r="D48" s="182" t="s">
        <v>62</v>
      </c>
      <c r="E48" s="178"/>
      <c r="F48" s="214">
        <v>3367</v>
      </c>
      <c r="G48" s="214">
        <v>87417</v>
      </c>
      <c r="H48" s="244">
        <f>G48-F48</f>
        <v>84050</v>
      </c>
      <c r="I48" s="273" t="s">
        <v>147</v>
      </c>
      <c r="J48" s="114"/>
      <c r="K48" s="115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</row>
    <row r="49" spans="2:26" s="2" customFormat="1" ht="47.25" customHeight="1" thickBot="1">
      <c r="B49" s="319"/>
      <c r="C49" s="319"/>
      <c r="D49" s="183" t="s">
        <v>1</v>
      </c>
      <c r="E49" s="180">
        <v>4465010</v>
      </c>
      <c r="F49" s="209">
        <v>261280533</v>
      </c>
      <c r="G49" s="215">
        <f>252109062+3190331</f>
        <v>255299393</v>
      </c>
      <c r="H49" s="216">
        <f>G49-F49</f>
        <v>-5981140</v>
      </c>
      <c r="I49" s="278" t="s">
        <v>155</v>
      </c>
      <c r="J49" s="115"/>
      <c r="K49" s="115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0:26" ht="13.5"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2:26" ht="13.5">
      <c r="B51" s="351"/>
      <c r="C51" s="352"/>
      <c r="D51" s="352"/>
      <c r="E51" s="352"/>
      <c r="F51" s="352"/>
      <c r="G51" s="352"/>
      <c r="H51" s="352"/>
      <c r="I51" s="352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</row>
    <row r="52" spans="2:26" ht="24.75" customHeight="1">
      <c r="B52" s="352"/>
      <c r="C52" s="352"/>
      <c r="D52" s="352"/>
      <c r="E52" s="352"/>
      <c r="F52" s="352"/>
      <c r="G52" s="352"/>
      <c r="H52" s="352"/>
      <c r="I52" s="352"/>
      <c r="J52" s="107"/>
      <c r="K52" s="107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</row>
  </sheetData>
  <sheetProtection/>
  <mergeCells count="19">
    <mergeCell ref="B47:B49"/>
    <mergeCell ref="C47:C49"/>
    <mergeCell ref="C7:D7"/>
    <mergeCell ref="B51:I52"/>
    <mergeCell ref="I4:I5"/>
    <mergeCell ref="E4:E5"/>
    <mergeCell ref="F4:F5"/>
    <mergeCell ref="B35:B46"/>
    <mergeCell ref="C35:C46"/>
    <mergeCell ref="N31:U31"/>
    <mergeCell ref="G4:G5"/>
    <mergeCell ref="H4:H5"/>
    <mergeCell ref="C9:C15"/>
    <mergeCell ref="B18:B25"/>
    <mergeCell ref="C18:C25"/>
    <mergeCell ref="B28:B34"/>
    <mergeCell ref="C28:C34"/>
    <mergeCell ref="B4:D4"/>
    <mergeCell ref="B9:B15"/>
  </mergeCells>
  <printOptions/>
  <pageMargins left="0.03937007874015748" right="0.03937007874015748" top="0.1968503937007874" bottom="0" header="0.31496062992125984" footer="0.31496062992125984"/>
  <pageSetup fitToHeight="0" fitToWidth="1" horizontalDpi="600" verticalDpi="600" orientation="portrait" pageOrder="overThenDown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성안가정도우미파견센타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송문빈</dc:creator>
  <cp:keywords/>
  <dc:description/>
  <cp:lastModifiedBy>user</cp:lastModifiedBy>
  <cp:lastPrinted>2024-02-17T04:33:04Z</cp:lastPrinted>
  <dcterms:created xsi:type="dcterms:W3CDTF">2007-04-06T04:23:55Z</dcterms:created>
  <dcterms:modified xsi:type="dcterms:W3CDTF">2024-02-20T08:45:12Z</dcterms:modified>
  <cp:category/>
  <cp:version/>
  <cp:contentType/>
  <cp:contentStatus/>
</cp:coreProperties>
</file>